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11745" firstSheet="5" activeTab="5"/>
  </bookViews>
  <sheets>
    <sheet name="参加者一覧表" sheetId="1" r:id="rId1"/>
    <sheet name="男子S着順" sheetId="2" r:id="rId2"/>
    <sheet name="男子シングルハンダー" sheetId="3" r:id="rId3"/>
    <sheet name="男子W着順" sheetId="4" r:id="rId4"/>
    <sheet name="男子ウインドサーフィン" sheetId="5" r:id="rId5"/>
    <sheet name="総合プロ原稿" sheetId="6" r:id="rId6"/>
  </sheets>
  <definedNames>
    <definedName name="_xlnm.Print_Area" localSheetId="0">'参加者一覧表'!$C$2:$K$54</definedName>
    <definedName name="_xlnm.Print_Area" localSheetId="5">'総合プロ原稿'!$A$1:$AF$27</definedName>
    <definedName name="_xlnm.Print_Area" localSheetId="4">'男子ウインドサーフィン'!$C$1:$Z$61</definedName>
    <definedName name="_xlnm.Print_Area" localSheetId="2">'男子シングルハンダー'!$C$1:$Z$61</definedName>
  </definedNames>
  <calcPr fullCalcOnLoad="1"/>
</workbook>
</file>

<file path=xl/sharedStrings.xml><?xml version="1.0" encoding="utf-8"?>
<sst xmlns="http://schemas.openxmlformats.org/spreadsheetml/2006/main" count="334" uniqueCount="167">
  <si>
    <t>順位</t>
  </si>
  <si>
    <t>郡市得点</t>
  </si>
  <si>
    <t>ｽﾀｰﾄ時刻</t>
  </si>
  <si>
    <t>Ｆﾌｨﾆｯｼｭ時刻</t>
  </si>
  <si>
    <t>ﾚｰｽ終了時刻</t>
  </si>
  <si>
    <t>天候</t>
  </si>
  <si>
    <t>風向</t>
  </si>
  <si>
    <t>風速</t>
  </si>
  <si>
    <t>参加郡市数</t>
  </si>
  <si>
    <t>不参加ＦＧ</t>
  </si>
  <si>
    <t>藤川　寿登</t>
  </si>
  <si>
    <t>*</t>
  </si>
  <si>
    <t>選手名</t>
  </si>
  <si>
    <t>順位</t>
  </si>
  <si>
    <t>郡市得点</t>
  </si>
  <si>
    <t>平野　良一</t>
  </si>
  <si>
    <t>黒石　勇次</t>
  </si>
  <si>
    <t>近藤　邦弘</t>
  </si>
  <si>
    <t>後藤　浩道</t>
  </si>
  <si>
    <t>ｼﾘｰｽﾞ参加数</t>
  </si>
  <si>
    <t>出艇数</t>
  </si>
  <si>
    <t>郡市名</t>
  </si>
  <si>
    <t>シリーズ参加者一覧表</t>
  </si>
  <si>
    <t>参加者数</t>
  </si>
  <si>
    <t>１レース</t>
  </si>
  <si>
    <t>２レース</t>
  </si>
  <si>
    <t>累計</t>
  </si>
  <si>
    <t>３レース</t>
  </si>
  <si>
    <t>得点</t>
  </si>
  <si>
    <t>小計</t>
  </si>
  <si>
    <t>杵築市</t>
  </si>
  <si>
    <t>大分市</t>
  </si>
  <si>
    <t>高原　正一</t>
  </si>
  <si>
    <t>島田　正美</t>
  </si>
  <si>
    <t>*</t>
  </si>
  <si>
    <t>速見郡</t>
  </si>
  <si>
    <t>後藤　由利子</t>
  </si>
  <si>
    <t>田原　丈万</t>
  </si>
  <si>
    <t>広津　三丈</t>
  </si>
  <si>
    <t>津久見市</t>
  </si>
  <si>
    <t>計</t>
  </si>
  <si>
    <t>郡市名</t>
  </si>
  <si>
    <t>競技得点</t>
  </si>
  <si>
    <t>郡市計</t>
  </si>
  <si>
    <t>郡市順位</t>
  </si>
  <si>
    <t>４レース</t>
  </si>
  <si>
    <t>５レース</t>
  </si>
  <si>
    <t>末国　祥二</t>
  </si>
  <si>
    <t>堀井　宏志</t>
  </si>
  <si>
    <t>神崎　竹之</t>
  </si>
  <si>
    <t>ﾘｺｰﾙ　　Ｎｏ</t>
  </si>
  <si>
    <t>吉田　悦朗</t>
  </si>
  <si>
    <t>中津市</t>
  </si>
  <si>
    <t>長野　陽子</t>
  </si>
  <si>
    <t>渡辺　好人</t>
  </si>
  <si>
    <t>後藤　文和</t>
  </si>
  <si>
    <t>五十川　浩司</t>
  </si>
  <si>
    <t>7位同点は、（2点＋1点）/2=1.5</t>
  </si>
  <si>
    <t>男子シングルハンダー級</t>
  </si>
  <si>
    <t>女子シングルハンダー級</t>
  </si>
  <si>
    <t>（男子シングルハンダー級）</t>
  </si>
  <si>
    <t>塩崎　正一</t>
  </si>
  <si>
    <t>菅原　誠</t>
  </si>
  <si>
    <t>田村　聡</t>
  </si>
  <si>
    <t>宇佐美　清則</t>
  </si>
  <si>
    <t>西郷　明男</t>
  </si>
  <si>
    <t>岩崎　和美</t>
  </si>
  <si>
    <t>武藤　隆文</t>
  </si>
  <si>
    <t>宮崎　沙矢香</t>
  </si>
  <si>
    <t>河野　義樹</t>
  </si>
  <si>
    <t>赤松　栄治</t>
  </si>
  <si>
    <t>西大　昇</t>
  </si>
  <si>
    <t>荒巻　啓之助</t>
  </si>
  <si>
    <t>男子ウインドサーフィン級</t>
  </si>
  <si>
    <t>女子シングルハンダー級</t>
  </si>
  <si>
    <t>女子ウインドサーフィン級</t>
  </si>
  <si>
    <t>（男子ウインドサーフィン級）</t>
  </si>
  <si>
    <t>蓑迫　雄介</t>
  </si>
  <si>
    <t>吉水　慎一</t>
  </si>
  <si>
    <t>藤丸　英司</t>
  </si>
  <si>
    <t>三浦　求</t>
  </si>
  <si>
    <t>久吉　晃子</t>
  </si>
  <si>
    <t>石田　清</t>
  </si>
  <si>
    <t>上杉　育功</t>
  </si>
  <si>
    <t>西山　真実</t>
  </si>
  <si>
    <t>水田　長兵</t>
  </si>
  <si>
    <t>第６２回大分県民体育大会</t>
  </si>
  <si>
    <r>
      <t>第６２</t>
    </r>
    <r>
      <rPr>
        <sz val="11"/>
        <rFont val="ＭＳ Ｐゴシック"/>
        <family val="3"/>
      </rPr>
      <t>回大分県民体育大会　セーリング競技</t>
    </r>
  </si>
  <si>
    <t>着順</t>
  </si>
  <si>
    <t>ﾘｺｰﾙNo</t>
  </si>
  <si>
    <t>１R</t>
  </si>
  <si>
    <t>２R</t>
  </si>
  <si>
    <t>３R</t>
  </si>
  <si>
    <t>男子シングルハンダー　着順表</t>
  </si>
  <si>
    <t>男子ウインドサーフィン　着順表</t>
  </si>
  <si>
    <t>シングルハンダー</t>
  </si>
  <si>
    <t>ウインドサーフィン</t>
  </si>
  <si>
    <t>２R</t>
  </si>
  <si>
    <t>３R</t>
  </si>
  <si>
    <t>順位修正</t>
  </si>
  <si>
    <t>略語</t>
  </si>
  <si>
    <t>伊美　裕司</t>
  </si>
  <si>
    <t>相良　友一</t>
  </si>
  <si>
    <t>村上　克己</t>
  </si>
  <si>
    <t>佐藤　栄治</t>
  </si>
  <si>
    <t>矢野　幸二</t>
  </si>
  <si>
    <t>釘宮　浩三</t>
  </si>
  <si>
    <t>藤原　亨</t>
  </si>
  <si>
    <t>松原　友子</t>
  </si>
  <si>
    <t>宇留嶋　喜夫</t>
  </si>
  <si>
    <t>森　千尋</t>
  </si>
  <si>
    <t>首藤　英明</t>
  </si>
  <si>
    <t>河野　光雄</t>
  </si>
  <si>
    <t>和田　政春</t>
  </si>
  <si>
    <t>川辺　豊和</t>
  </si>
  <si>
    <t>DNF</t>
  </si>
  <si>
    <t>DNC</t>
  </si>
  <si>
    <t>PTP</t>
  </si>
  <si>
    <t>雨</t>
  </si>
  <si>
    <t>曇り</t>
  </si>
  <si>
    <t>DNF</t>
  </si>
  <si>
    <t>曇り・雨</t>
  </si>
  <si>
    <t>村野　晃</t>
  </si>
  <si>
    <t>管　功一</t>
  </si>
  <si>
    <t>山田　浩二</t>
  </si>
  <si>
    <t>高山　貴美子</t>
  </si>
  <si>
    <t>晴れ</t>
  </si>
  <si>
    <t>RAF</t>
  </si>
  <si>
    <t>総競技得点計</t>
  </si>
  <si>
    <t>郡市競技得点</t>
  </si>
  <si>
    <t>監督会議</t>
  </si>
  <si>
    <t>競技日程</t>
  </si>
  <si>
    <t>開始式</t>
  </si>
  <si>
    <t>男子種目第１レース</t>
  </si>
  <si>
    <t>男子種目第２レース</t>
  </si>
  <si>
    <t>男子種目第３レース</t>
  </si>
  <si>
    <t>女子種目第１レース</t>
  </si>
  <si>
    <t>女子種目第２レース</t>
  </si>
  <si>
    <t>女子種目第３レース</t>
  </si>
  <si>
    <t>表彰式</t>
  </si>
  <si>
    <t>種別</t>
  </si>
  <si>
    <t>引き続き</t>
  </si>
  <si>
    <t>郡　市　対　抗　（９）</t>
  </si>
  <si>
    <t>別府市</t>
  </si>
  <si>
    <t>国東市・
東国東郡</t>
  </si>
  <si>
    <t>佐伯市</t>
  </si>
  <si>
    <t>臼杵市</t>
  </si>
  <si>
    <t>１　日　時</t>
  </si>
  <si>
    <t>２　会　場</t>
  </si>
  <si>
    <t>２６　セーリング競技</t>
  </si>
  <si>
    <t>順　　　　位</t>
  </si>
  <si>
    <t>１０：００</t>
  </si>
  <si>
    <t>１０：３０</t>
  </si>
  <si>
    <t>１２：００</t>
  </si>
  <si>
    <t>　９：００</t>
  </si>
  <si>
    <t>１５：００</t>
  </si>
  <si>
    <t>順 位</t>
  </si>
  <si>
    <t>得  点</t>
  </si>
  <si>
    <t>３  Ｒ</t>
  </si>
  <si>
    <t>２  Ｒ</t>
  </si>
  <si>
    <t>１  Ｒ</t>
  </si>
  <si>
    <t>順  位</t>
  </si>
  <si>
    <t>２０１９年</t>
  </si>
  <si>
    <t>６月２２日（土）・６月２３日（日）</t>
  </si>
  <si>
    <t>６月２２日（土）</t>
  </si>
  <si>
    <t>６月２３日（日）</t>
  </si>
  <si>
    <t>住吉浜リゾートパーク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</si>
</sst>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;;"/>
    <numFmt numFmtId="178" formatCode="###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double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58" fontId="0" fillId="0" borderId="0" xfId="0" applyNumberFormat="1" applyAlignment="1">
      <alignment horizontal="centerContinuous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0" fillId="0" borderId="12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0" fontId="0" fillId="0" borderId="41" xfId="0" applyFont="1" applyBorder="1" applyAlignment="1">
      <alignment horizontal="centerContinuous"/>
    </xf>
    <xf numFmtId="0" fontId="0" fillId="0" borderId="12" xfId="0" applyFont="1" applyBorder="1" applyAlignment="1">
      <alignment vertical="center" textRotation="255"/>
    </xf>
    <xf numFmtId="0" fontId="0" fillId="0" borderId="0" xfId="0" applyFill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2" xfId="0" applyFont="1" applyBorder="1" applyAlignment="1">
      <alignment horizontal="left" wrapText="1"/>
    </xf>
    <xf numFmtId="0" fontId="0" fillId="0" borderId="56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67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left" wrapText="1"/>
    </xf>
    <xf numFmtId="0" fontId="0" fillId="0" borderId="3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31" xfId="0" applyFont="1" applyFill="1" applyBorder="1" applyAlignment="1">
      <alignment horizontal="center"/>
    </xf>
    <xf numFmtId="0" fontId="0" fillId="34" borderId="31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6" fillId="0" borderId="71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178" fontId="0" fillId="0" borderId="10" xfId="0" applyNumberFormat="1" applyFont="1" applyBorder="1" applyAlignment="1">
      <alignment horizontal="center"/>
    </xf>
    <xf numFmtId="178" fontId="0" fillId="0" borderId="10" xfId="0" applyNumberFormat="1" applyFont="1" applyBorder="1" applyAlignment="1">
      <alignment horizontal="left" vertical="center"/>
    </xf>
    <xf numFmtId="178" fontId="0" fillId="0" borderId="11" xfId="0" applyNumberFormat="1" applyFont="1" applyBorder="1" applyAlignment="1">
      <alignment horizontal="center"/>
    </xf>
    <xf numFmtId="178" fontId="0" fillId="0" borderId="11" xfId="0" applyNumberFormat="1" applyFont="1" applyBorder="1" applyAlignment="1">
      <alignment horizontal="left" vertical="center"/>
    </xf>
    <xf numFmtId="178" fontId="0" fillId="0" borderId="12" xfId="0" applyNumberFormat="1" applyFont="1" applyBorder="1" applyAlignment="1">
      <alignment horizontal="center"/>
    </xf>
    <xf numFmtId="178" fontId="0" fillId="0" borderId="12" xfId="0" applyNumberFormat="1" applyFont="1" applyBorder="1" applyAlignment="1">
      <alignment horizontal="left" vertical="center"/>
    </xf>
    <xf numFmtId="178" fontId="0" fillId="0" borderId="0" xfId="0" applyNumberFormat="1" applyFont="1" applyBorder="1" applyAlignment="1">
      <alignment horizontal="left" vertical="center"/>
    </xf>
    <xf numFmtId="178" fontId="0" fillId="0" borderId="21" xfId="0" applyNumberFormat="1" applyFont="1" applyBorder="1" applyAlignment="1">
      <alignment horizontal="left" vertical="center"/>
    </xf>
    <xf numFmtId="178" fontId="0" fillId="0" borderId="10" xfId="0" applyNumberFormat="1" applyFont="1" applyBorder="1" applyAlignment="1">
      <alignment horizontal="center" wrapText="1"/>
    </xf>
    <xf numFmtId="178" fontId="0" fillId="0" borderId="11" xfId="0" applyNumberFormat="1" applyFont="1" applyBorder="1" applyAlignment="1">
      <alignment horizontal="left" wrapText="1"/>
    </xf>
    <xf numFmtId="178" fontId="0" fillId="0" borderId="11" xfId="0" applyNumberFormat="1" applyFont="1" applyBorder="1" applyAlignment="1">
      <alignment horizontal="center" wrapText="1"/>
    </xf>
    <xf numFmtId="178" fontId="0" fillId="0" borderId="0" xfId="0" applyNumberFormat="1" applyFont="1" applyBorder="1" applyAlignment="1">
      <alignment horizontal="left" wrapText="1"/>
    </xf>
    <xf numFmtId="178" fontId="0" fillId="0" borderId="12" xfId="0" applyNumberFormat="1" applyFont="1" applyBorder="1" applyAlignment="1">
      <alignment horizontal="center" wrapText="1"/>
    </xf>
    <xf numFmtId="178" fontId="0" fillId="0" borderId="12" xfId="0" applyNumberFormat="1" applyFont="1" applyBorder="1" applyAlignment="1">
      <alignment horizontal="left" wrapText="1"/>
    </xf>
    <xf numFmtId="178" fontId="0" fillId="0" borderId="10" xfId="0" applyNumberFormat="1" applyFont="1" applyBorder="1" applyAlignment="1">
      <alignment horizontal="left" wrapText="1"/>
    </xf>
    <xf numFmtId="178" fontId="0" fillId="0" borderId="21" xfId="0" applyNumberFormat="1" applyFont="1" applyBorder="1" applyAlignment="1">
      <alignment horizontal="left" wrapText="1"/>
    </xf>
    <xf numFmtId="0" fontId="6" fillId="0" borderId="72" xfId="0" applyFont="1" applyBorder="1" applyAlignment="1">
      <alignment horizontal="center"/>
    </xf>
    <xf numFmtId="0" fontId="6" fillId="0" borderId="73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74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 quotePrefix="1">
      <alignment horizontal="center"/>
    </xf>
    <xf numFmtId="0" fontId="0" fillId="0" borderId="11" xfId="0" applyBorder="1" applyAlignment="1">
      <alignment horizontal="right"/>
    </xf>
    <xf numFmtId="0" fontId="0" fillId="36" borderId="11" xfId="0" applyFill="1" applyBorder="1" applyAlignment="1">
      <alignment horizontal="center"/>
    </xf>
    <xf numFmtId="0" fontId="0" fillId="36" borderId="11" xfId="0" applyFill="1" applyBorder="1" applyAlignment="1" quotePrefix="1">
      <alignment horizontal="center"/>
    </xf>
    <xf numFmtId="0" fontId="0" fillId="0" borderId="44" xfId="0" applyFont="1" applyBorder="1" applyAlignment="1">
      <alignment horizontal="center"/>
    </xf>
    <xf numFmtId="0" fontId="0" fillId="0" borderId="72" xfId="0" applyFont="1" applyBorder="1" applyAlignment="1">
      <alignment horizontal="center" wrapText="1"/>
    </xf>
    <xf numFmtId="0" fontId="0" fillId="0" borderId="75" xfId="0" applyFont="1" applyBorder="1" applyAlignment="1">
      <alignment horizontal="left" wrapText="1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/>
    </xf>
    <xf numFmtId="0" fontId="0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56" xfId="0" applyFont="1" applyBorder="1" applyAlignment="1">
      <alignment horizontal="left" wrapText="1"/>
    </xf>
    <xf numFmtId="0" fontId="0" fillId="0" borderId="47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47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52" xfId="0" applyFont="1" applyBorder="1" applyAlignment="1">
      <alignment horizontal="left" wrapText="1"/>
    </xf>
    <xf numFmtId="0" fontId="0" fillId="0" borderId="51" xfId="0" applyFont="1" applyBorder="1" applyAlignment="1">
      <alignment horizontal="center"/>
    </xf>
    <xf numFmtId="0" fontId="0" fillId="0" borderId="77" xfId="0" applyFont="1" applyBorder="1" applyAlignment="1">
      <alignment/>
    </xf>
    <xf numFmtId="0" fontId="0" fillId="0" borderId="43" xfId="0" applyFont="1" applyBorder="1" applyAlignment="1">
      <alignment horizontal="left" wrapText="1"/>
    </xf>
    <xf numFmtId="0" fontId="0" fillId="0" borderId="43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8" xfId="0" applyFont="1" applyFill="1" applyBorder="1" applyAlignment="1">
      <alignment horizontal="left" wrapText="1"/>
    </xf>
    <xf numFmtId="0" fontId="0" fillId="0" borderId="47" xfId="0" applyFont="1" applyBorder="1" applyAlignment="1">
      <alignment/>
    </xf>
    <xf numFmtId="0" fontId="0" fillId="0" borderId="46" xfId="0" applyFont="1" applyBorder="1" applyAlignment="1">
      <alignment horizontal="left" wrapText="1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77" xfId="0" applyFont="1" applyBorder="1" applyAlignment="1">
      <alignment/>
    </xf>
    <xf numFmtId="0" fontId="0" fillId="0" borderId="70" xfId="0" applyFont="1" applyBorder="1" applyAlignment="1">
      <alignment horizontal="left" wrapText="1"/>
    </xf>
    <xf numFmtId="0" fontId="0" fillId="0" borderId="79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80" xfId="0" applyFont="1" applyBorder="1" applyAlignment="1">
      <alignment horizontal="center"/>
    </xf>
    <xf numFmtId="0" fontId="0" fillId="0" borderId="48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55" xfId="0" applyFont="1" applyBorder="1" applyAlignment="1">
      <alignment horizontal="left" wrapText="1"/>
    </xf>
    <xf numFmtId="0" fontId="0" fillId="0" borderId="52" xfId="0" applyFont="1" applyBorder="1" applyAlignment="1">
      <alignment/>
    </xf>
    <xf numFmtId="0" fontId="0" fillId="0" borderId="48" xfId="0" applyFont="1" applyBorder="1" applyAlignment="1">
      <alignment horizontal="left" wrapText="1"/>
    </xf>
    <xf numFmtId="0" fontId="0" fillId="0" borderId="52" xfId="0" applyFont="1" applyFill="1" applyBorder="1" applyAlignment="1">
      <alignment horizontal="left" wrapText="1"/>
    </xf>
    <xf numFmtId="0" fontId="0" fillId="0" borderId="79" xfId="0" applyFont="1" applyFill="1" applyBorder="1" applyAlignment="1">
      <alignment horizontal="left" wrapText="1"/>
    </xf>
    <xf numFmtId="0" fontId="0" fillId="0" borderId="79" xfId="0" applyFont="1" applyBorder="1" applyAlignment="1">
      <alignment/>
    </xf>
    <xf numFmtId="0" fontId="0" fillId="0" borderId="79" xfId="0" applyFont="1" applyBorder="1" applyAlignment="1">
      <alignment horizontal="left" wrapText="1"/>
    </xf>
    <xf numFmtId="0" fontId="0" fillId="0" borderId="4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1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43" xfId="0" applyBorder="1" applyAlignment="1">
      <alignment/>
    </xf>
    <xf numFmtId="0" fontId="0" fillId="0" borderId="43" xfId="0" applyBorder="1" applyAlignment="1">
      <alignment/>
    </xf>
    <xf numFmtId="0" fontId="7" fillId="0" borderId="0" xfId="0" applyNumberFormat="1" applyFont="1" applyAlignment="1">
      <alignment/>
    </xf>
    <xf numFmtId="0" fontId="7" fillId="37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/>
    </xf>
    <xf numFmtId="0" fontId="8" fillId="0" borderId="0" xfId="0" applyNumberFormat="1" applyFont="1" applyAlignment="1">
      <alignment/>
    </xf>
    <xf numFmtId="0" fontId="9" fillId="0" borderId="42" xfId="0" applyNumberFormat="1" applyFont="1" applyBorder="1" applyAlignment="1">
      <alignment vertical="center" textRotation="255"/>
    </xf>
    <xf numFmtId="0" fontId="9" fillId="0" borderId="11" xfId="0" applyNumberFormat="1" applyFont="1" applyBorder="1" applyAlignment="1">
      <alignment vertical="center" textRotation="255"/>
    </xf>
    <xf numFmtId="0" fontId="9" fillId="0" borderId="43" xfId="0" applyNumberFormat="1" applyFont="1" applyBorder="1" applyAlignment="1">
      <alignment vertical="center" textRotation="255"/>
    </xf>
    <xf numFmtId="0" fontId="9" fillId="0" borderId="44" xfId="0" applyNumberFormat="1" applyFont="1" applyBorder="1" applyAlignment="1">
      <alignment vertical="center" textRotation="255"/>
    </xf>
    <xf numFmtId="0" fontId="9" fillId="0" borderId="56" xfId="0" applyNumberFormat="1" applyFont="1" applyBorder="1" applyAlignment="1">
      <alignment vertical="center" textRotation="255"/>
    </xf>
    <xf numFmtId="0" fontId="8" fillId="0" borderId="56" xfId="0" applyNumberFormat="1" applyFont="1" applyBorder="1" applyAlignment="1">
      <alignment vertical="distributed" textRotation="255"/>
    </xf>
    <xf numFmtId="0" fontId="8" fillId="0" borderId="42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43" xfId="0" applyNumberFormat="1" applyFont="1" applyBorder="1" applyAlignment="1">
      <alignment vertical="center"/>
    </xf>
    <xf numFmtId="0" fontId="8" fillId="0" borderId="44" xfId="0" applyNumberFormat="1" applyFont="1" applyBorder="1" applyAlignment="1">
      <alignment vertical="center"/>
    </xf>
    <xf numFmtId="0" fontId="8" fillId="0" borderId="56" xfId="0" applyNumberFormat="1" applyFont="1" applyBorder="1" applyAlignment="1">
      <alignment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56" xfId="0" applyNumberFormat="1" applyFont="1" applyBorder="1" applyAlignment="1">
      <alignment vertical="distributed" textRotation="255" wrapText="1"/>
    </xf>
    <xf numFmtId="0" fontId="8" fillId="37" borderId="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 quotePrefix="1">
      <alignment vertical="center"/>
    </xf>
    <xf numFmtId="0" fontId="8" fillId="0" borderId="0" xfId="0" applyNumberFormat="1" applyFont="1" applyBorder="1" applyAlignment="1">
      <alignment/>
    </xf>
    <xf numFmtId="0" fontId="8" fillId="37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8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/>
    </xf>
    <xf numFmtId="0" fontId="8" fillId="0" borderId="83" xfId="0" applyNumberFormat="1" applyFont="1" applyBorder="1" applyAlignment="1">
      <alignment vertical="center"/>
    </xf>
    <xf numFmtId="0" fontId="8" fillId="0" borderId="84" xfId="0" applyNumberFormat="1" applyFont="1" applyBorder="1" applyAlignment="1">
      <alignment vertical="center"/>
    </xf>
    <xf numFmtId="0" fontId="8" fillId="0" borderId="85" xfId="0" applyNumberFormat="1" applyFont="1" applyBorder="1" applyAlignment="1">
      <alignment vertical="center"/>
    </xf>
    <xf numFmtId="0" fontId="8" fillId="0" borderId="86" xfId="0" applyNumberFormat="1" applyFont="1" applyBorder="1" applyAlignment="1">
      <alignment vertical="center"/>
    </xf>
    <xf numFmtId="0" fontId="0" fillId="0" borderId="8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9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9" xfId="0" applyFont="1" applyBorder="1" applyAlignment="1">
      <alignment vertical="center" textRotation="255"/>
    </xf>
    <xf numFmtId="0" fontId="0" fillId="0" borderId="50" xfId="0" applyFont="1" applyBorder="1" applyAlignment="1">
      <alignment vertical="center" textRotation="255"/>
    </xf>
    <xf numFmtId="0" fontId="0" fillId="0" borderId="29" xfId="0" applyFont="1" applyBorder="1" applyAlignment="1">
      <alignment vertical="center" textRotation="255"/>
    </xf>
    <xf numFmtId="0" fontId="0" fillId="0" borderId="12" xfId="0" applyFont="1" applyBorder="1" applyAlignment="1">
      <alignment vertical="center" textRotation="255"/>
    </xf>
    <xf numFmtId="0" fontId="0" fillId="0" borderId="89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21" fontId="0" fillId="0" borderId="56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21" fontId="0" fillId="0" borderId="56" xfId="0" applyNumberFormat="1" applyBorder="1" applyAlignment="1">
      <alignment horizontal="center"/>
    </xf>
    <xf numFmtId="21" fontId="0" fillId="0" borderId="44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74" xfId="0" applyFont="1" applyBorder="1" applyAlignment="1">
      <alignment vertical="center" textRotation="255"/>
    </xf>
    <xf numFmtId="0" fontId="0" fillId="0" borderId="91" xfId="0" applyFont="1" applyBorder="1" applyAlignment="1">
      <alignment vertical="center" textRotation="255"/>
    </xf>
    <xf numFmtId="0" fontId="0" fillId="0" borderId="102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 textRotation="255"/>
    </xf>
    <xf numFmtId="0" fontId="0" fillId="0" borderId="93" xfId="0" applyFont="1" applyBorder="1" applyAlignment="1">
      <alignment horizontal="center" vertical="center" textRotation="255"/>
    </xf>
    <xf numFmtId="0" fontId="0" fillId="0" borderId="71" xfId="0" applyFont="1" applyBorder="1" applyAlignment="1">
      <alignment vertical="center" textRotation="255"/>
    </xf>
    <xf numFmtId="0" fontId="0" fillId="0" borderId="93" xfId="0" applyFont="1" applyBorder="1" applyAlignment="1">
      <alignment vertical="center" textRotation="255"/>
    </xf>
    <xf numFmtId="0" fontId="10" fillId="37" borderId="56" xfId="0" applyNumberFormat="1" applyFont="1" applyFill="1" applyBorder="1" applyAlignment="1">
      <alignment horizontal="center" vertical="center"/>
    </xf>
    <xf numFmtId="0" fontId="10" fillId="37" borderId="67" xfId="0" applyNumberFormat="1" applyFont="1" applyFill="1" applyBorder="1" applyAlignment="1">
      <alignment horizontal="center" vertical="center"/>
    </xf>
    <xf numFmtId="0" fontId="10" fillId="37" borderId="44" xfId="0" applyNumberFormat="1" applyFont="1" applyFill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11" xfId="0" applyNumberFormat="1" applyFont="1" applyBorder="1" applyAlignment="1">
      <alignment horizontal="distributed" vertical="center"/>
    </xf>
    <xf numFmtId="0" fontId="9" fillId="0" borderId="56" xfId="0" applyNumberFormat="1" applyFont="1" applyBorder="1" applyAlignment="1">
      <alignment horizontal="distributed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textRotation="255"/>
    </xf>
    <xf numFmtId="0" fontId="9" fillId="0" borderId="42" xfId="0" applyNumberFormat="1" applyFont="1" applyBorder="1" applyAlignment="1">
      <alignment horizontal="distributed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581025</xdr:colOff>
      <xdr:row>5</xdr:row>
      <xdr:rowOff>38100</xdr:rowOff>
    </xdr:from>
    <xdr:to>
      <xdr:col>28</xdr:col>
      <xdr:colOff>609600</xdr:colOff>
      <xdr:row>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9210675" y="1543050"/>
          <a:ext cx="1400175" cy="542925"/>
        </a:xfrm>
        <a:prstGeom prst="wedgeRectCallout">
          <a:avLst>
            <a:gd name="adj1" fmla="val -84694"/>
            <a:gd name="adj2" fmla="val 3245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得点は参照表あり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参加郡市により変動</a:t>
          </a:r>
        </a:p>
      </xdr:txBody>
    </xdr:sp>
    <xdr:clientData/>
  </xdr:twoCellAnchor>
  <xdr:twoCellAnchor>
    <xdr:from>
      <xdr:col>23</xdr:col>
      <xdr:colOff>333375</xdr:colOff>
      <xdr:row>63</xdr:row>
      <xdr:rowOff>152400</xdr:rowOff>
    </xdr:from>
    <xdr:to>
      <xdr:col>26</xdr:col>
      <xdr:colOff>523875</xdr:colOff>
      <xdr:row>71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7677150" y="10248900"/>
          <a:ext cx="1476375" cy="1352550"/>
        </a:xfrm>
        <a:prstGeom prst="wedgeRectCallout">
          <a:avLst>
            <a:gd name="adj1" fmla="val 88708"/>
            <a:gd name="adj2" fmla="val -1691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郡市得点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参加郡市数で変化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例えば　９郡市参加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９位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８位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２点　・・・２位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そして、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１位は参加郡市＋１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54"/>
  <sheetViews>
    <sheetView zoomScalePageLayoutView="0" workbookViewId="0" topLeftCell="A1">
      <selection activeCell="C5" sqref="C5:K25"/>
    </sheetView>
  </sheetViews>
  <sheetFormatPr defaultColWidth="9.00390625" defaultRowHeight="13.5"/>
  <cols>
    <col min="5" max="5" width="12.625" style="0" customWidth="1"/>
    <col min="7" max="7" width="12.625" style="0" customWidth="1"/>
    <col min="9" max="9" width="12.625" style="0" customWidth="1"/>
    <col min="11" max="11" width="12.625" style="0" customWidth="1"/>
  </cols>
  <sheetData>
    <row r="2" ht="13.5">
      <c r="C2" t="s">
        <v>87</v>
      </c>
    </row>
    <row r="3" spans="3:11" ht="17.25">
      <c r="C3" s="33" t="s">
        <v>22</v>
      </c>
      <c r="D3" s="19"/>
      <c r="E3" s="19"/>
      <c r="F3" s="19"/>
      <c r="G3" s="19"/>
      <c r="H3" s="19"/>
      <c r="I3" s="19"/>
      <c r="J3" s="19"/>
      <c r="K3" s="19"/>
    </row>
    <row r="4" ht="14.25" thickBot="1"/>
    <row r="5" spans="3:11" ht="19.5" customHeight="1" thickBot="1">
      <c r="C5" s="34" t="s">
        <v>21</v>
      </c>
      <c r="D5" s="36" t="s">
        <v>58</v>
      </c>
      <c r="E5" s="37"/>
      <c r="F5" s="35" t="s">
        <v>73</v>
      </c>
      <c r="G5" s="35"/>
      <c r="H5" s="36" t="s">
        <v>59</v>
      </c>
      <c r="I5" s="37"/>
      <c r="J5" s="35" t="s">
        <v>75</v>
      </c>
      <c r="K5" s="32"/>
    </row>
    <row r="6" spans="1:11" ht="19.5" customHeight="1">
      <c r="A6" s="22"/>
      <c r="B6">
        <v>1</v>
      </c>
      <c r="C6" s="281" t="e">
        <f>#REF!</f>
        <v>#REF!</v>
      </c>
      <c r="D6" s="191">
        <v>11</v>
      </c>
      <c r="E6" s="192" t="s">
        <v>61</v>
      </c>
      <c r="F6" s="193">
        <v>15</v>
      </c>
      <c r="G6" s="194" t="s">
        <v>103</v>
      </c>
      <c r="H6" s="173"/>
      <c r="I6" s="174"/>
      <c r="J6" s="175"/>
      <c r="K6" s="176"/>
    </row>
    <row r="7" spans="1:11" ht="19.5" customHeight="1">
      <c r="A7" s="22"/>
      <c r="B7">
        <v>2</v>
      </c>
      <c r="C7" s="279"/>
      <c r="D7" s="195">
        <v>12</v>
      </c>
      <c r="E7" s="196" t="s">
        <v>62</v>
      </c>
      <c r="F7" s="197">
        <v>16</v>
      </c>
      <c r="G7" s="198" t="s">
        <v>104</v>
      </c>
      <c r="H7" s="177"/>
      <c r="I7" s="178"/>
      <c r="J7" s="179"/>
      <c r="K7" s="180"/>
    </row>
    <row r="8" spans="1:11" ht="19.5" customHeight="1">
      <c r="A8" s="22"/>
      <c r="B8">
        <v>3</v>
      </c>
      <c r="C8" s="279"/>
      <c r="D8" s="197">
        <v>13</v>
      </c>
      <c r="E8" s="196" t="s">
        <v>101</v>
      </c>
      <c r="F8" s="197">
        <v>17</v>
      </c>
      <c r="G8" s="196" t="s">
        <v>102</v>
      </c>
      <c r="H8" s="177"/>
      <c r="I8" s="178"/>
      <c r="J8" s="179"/>
      <c r="K8" s="180"/>
    </row>
    <row r="9" spans="1:11" ht="19.5" customHeight="1" thickBot="1">
      <c r="A9" s="22"/>
      <c r="B9">
        <v>4</v>
      </c>
      <c r="C9" s="280"/>
      <c r="D9" s="199">
        <v>14</v>
      </c>
      <c r="E9" s="200" t="s">
        <v>15</v>
      </c>
      <c r="F9" s="201"/>
      <c r="G9" s="200"/>
      <c r="H9" s="181"/>
      <c r="I9" s="182"/>
      <c r="J9" s="183"/>
      <c r="K9" s="184"/>
    </row>
    <row r="10" spans="1:11" ht="19.5" customHeight="1" thickTop="1">
      <c r="A10" s="95"/>
      <c r="B10">
        <v>5</v>
      </c>
      <c r="C10" s="278" t="e">
        <f>#REF!</f>
        <v>#REF!</v>
      </c>
      <c r="D10" s="202">
        <v>77</v>
      </c>
      <c r="E10" s="203" t="s">
        <v>77</v>
      </c>
      <c r="F10" s="202">
        <v>71</v>
      </c>
      <c r="G10" s="204" t="s">
        <v>47</v>
      </c>
      <c r="H10" s="202"/>
      <c r="I10" s="203"/>
      <c r="J10" s="205"/>
      <c r="K10" s="206"/>
    </row>
    <row r="11" spans="1:11" ht="19.5" customHeight="1">
      <c r="A11" s="95"/>
      <c r="B11">
        <v>6</v>
      </c>
      <c r="C11" s="279"/>
      <c r="D11" s="197">
        <v>78</v>
      </c>
      <c r="E11" s="125" t="s">
        <v>105</v>
      </c>
      <c r="F11" s="197">
        <v>73</v>
      </c>
      <c r="G11" s="207" t="s">
        <v>63</v>
      </c>
      <c r="H11" s="197"/>
      <c r="I11" s="208"/>
      <c r="J11" s="190"/>
      <c r="K11" s="209"/>
    </row>
    <row r="12" spans="1:11" ht="19.5" customHeight="1">
      <c r="A12" s="95"/>
      <c r="B12">
        <v>7</v>
      </c>
      <c r="C12" s="279"/>
      <c r="D12" s="197"/>
      <c r="E12" s="207"/>
      <c r="F12" s="197"/>
      <c r="G12" s="207"/>
      <c r="H12" s="197"/>
      <c r="I12" s="208"/>
      <c r="J12" s="190"/>
      <c r="K12" s="209"/>
    </row>
    <row r="13" spans="1:11" ht="19.5" customHeight="1" thickBot="1">
      <c r="A13" s="96"/>
      <c r="B13">
        <v>8</v>
      </c>
      <c r="C13" s="280"/>
      <c r="D13" s="201"/>
      <c r="E13" s="210"/>
      <c r="F13" s="211"/>
      <c r="G13" s="212"/>
      <c r="H13" s="201"/>
      <c r="I13" s="213"/>
      <c r="J13" s="214"/>
      <c r="K13" s="215"/>
    </row>
    <row r="14" spans="1:11" ht="19.5" customHeight="1" thickTop="1">
      <c r="A14" s="22"/>
      <c r="B14">
        <v>9</v>
      </c>
      <c r="C14" s="278" t="e">
        <f>#REF!</f>
        <v>#REF!</v>
      </c>
      <c r="D14" s="205">
        <v>51</v>
      </c>
      <c r="E14" s="216" t="s">
        <v>106</v>
      </c>
      <c r="F14" s="205">
        <v>51</v>
      </c>
      <c r="G14" s="196" t="s">
        <v>16</v>
      </c>
      <c r="H14" s="205"/>
      <c r="I14" s="216"/>
      <c r="J14" s="217">
        <v>54</v>
      </c>
      <c r="K14" s="218" t="s">
        <v>108</v>
      </c>
    </row>
    <row r="15" spans="1:11" ht="19.5" customHeight="1">
      <c r="A15" s="22"/>
      <c r="B15">
        <v>10</v>
      </c>
      <c r="C15" s="279"/>
      <c r="D15" s="197">
        <v>52</v>
      </c>
      <c r="E15" s="124" t="s">
        <v>72</v>
      </c>
      <c r="F15" s="197"/>
      <c r="G15" s="207"/>
      <c r="H15" s="197"/>
      <c r="I15" s="208"/>
      <c r="J15" s="190"/>
      <c r="K15" s="209"/>
    </row>
    <row r="16" spans="1:11" ht="19.5" customHeight="1">
      <c r="A16" s="22"/>
      <c r="B16">
        <v>11</v>
      </c>
      <c r="C16" s="279"/>
      <c r="D16" s="197">
        <v>53</v>
      </c>
      <c r="E16" s="125" t="s">
        <v>107</v>
      </c>
      <c r="F16" s="197"/>
      <c r="G16" s="196"/>
      <c r="H16" s="197"/>
      <c r="I16" s="208"/>
      <c r="J16" s="190"/>
      <c r="K16" s="209"/>
    </row>
    <row r="17" spans="1:11" ht="19.5" customHeight="1" thickBot="1">
      <c r="A17" s="22"/>
      <c r="B17">
        <v>12</v>
      </c>
      <c r="C17" s="280"/>
      <c r="D17" s="201"/>
      <c r="E17" s="219"/>
      <c r="F17" s="201"/>
      <c r="G17" s="220"/>
      <c r="H17" s="201"/>
      <c r="I17" s="213"/>
      <c r="J17" s="214"/>
      <c r="K17" s="215"/>
    </row>
    <row r="18" spans="1:11" ht="19.5" customHeight="1" thickTop="1">
      <c r="A18" s="49"/>
      <c r="B18">
        <v>13</v>
      </c>
      <c r="C18" s="278" t="e">
        <f>#REF!</f>
        <v>#REF!</v>
      </c>
      <c r="D18" s="202">
        <v>63</v>
      </c>
      <c r="E18" s="204" t="s">
        <v>64</v>
      </c>
      <c r="F18" s="202">
        <v>61</v>
      </c>
      <c r="G18" s="221" t="s">
        <v>71</v>
      </c>
      <c r="H18" s="202"/>
      <c r="I18" s="200"/>
      <c r="J18" s="205"/>
      <c r="K18" s="222"/>
    </row>
    <row r="19" spans="1:11" ht="19.5" customHeight="1">
      <c r="A19" s="22"/>
      <c r="B19">
        <v>14</v>
      </c>
      <c r="C19" s="279"/>
      <c r="D19" s="197">
        <v>65</v>
      </c>
      <c r="E19" s="223" t="s">
        <v>10</v>
      </c>
      <c r="F19" s="197">
        <v>62</v>
      </c>
      <c r="G19" s="224" t="s">
        <v>48</v>
      </c>
      <c r="H19" s="197"/>
      <c r="I19" s="196"/>
      <c r="J19" s="190"/>
      <c r="K19" s="209"/>
    </row>
    <row r="20" spans="1:11" ht="19.5" customHeight="1">
      <c r="A20" s="95"/>
      <c r="B20">
        <v>15</v>
      </c>
      <c r="C20" s="279"/>
      <c r="D20" s="197"/>
      <c r="E20" s="223"/>
      <c r="F20" s="197"/>
      <c r="G20" s="200"/>
      <c r="H20" s="197"/>
      <c r="I20" s="207"/>
      <c r="J20" s="190"/>
      <c r="K20" s="209"/>
    </row>
    <row r="21" spans="1:11" ht="19.5" customHeight="1" thickBot="1">
      <c r="A21" s="22"/>
      <c r="B21">
        <v>16</v>
      </c>
      <c r="C21" s="280"/>
      <c r="D21" s="201"/>
      <c r="E21" s="225"/>
      <c r="F21" s="226"/>
      <c r="G21" s="227"/>
      <c r="H21" s="201"/>
      <c r="I21" s="228"/>
      <c r="J21" s="214"/>
      <c r="K21" s="215"/>
    </row>
    <row r="22" spans="1:11" ht="19.5" customHeight="1" thickTop="1">
      <c r="A22" s="22"/>
      <c r="B22">
        <v>17</v>
      </c>
      <c r="C22" s="278" t="e">
        <f>#REF!</f>
        <v>#REF!</v>
      </c>
      <c r="D22" s="205">
        <v>41</v>
      </c>
      <c r="E22" s="229" t="s">
        <v>55</v>
      </c>
      <c r="F22" s="205">
        <v>41</v>
      </c>
      <c r="G22" s="216" t="s">
        <v>67</v>
      </c>
      <c r="H22" s="205">
        <v>42</v>
      </c>
      <c r="I22" s="230" t="s">
        <v>68</v>
      </c>
      <c r="J22" s="217">
        <v>45</v>
      </c>
      <c r="K22" s="218" t="s">
        <v>53</v>
      </c>
    </row>
    <row r="23" spans="1:11" ht="19.5" customHeight="1">
      <c r="A23" s="22"/>
      <c r="B23">
        <v>18</v>
      </c>
      <c r="C23" s="279"/>
      <c r="D23" s="197">
        <v>42</v>
      </c>
      <c r="E23" s="207" t="s">
        <v>109</v>
      </c>
      <c r="F23" s="197">
        <v>42</v>
      </c>
      <c r="G23" s="200" t="s">
        <v>66</v>
      </c>
      <c r="H23" s="197">
        <v>44</v>
      </c>
      <c r="I23" s="208" t="s">
        <v>81</v>
      </c>
      <c r="J23" s="190"/>
      <c r="K23" s="209"/>
    </row>
    <row r="24" spans="2:11" ht="19.5" customHeight="1">
      <c r="B24">
        <v>19</v>
      </c>
      <c r="C24" s="279"/>
      <c r="D24" s="197">
        <v>43</v>
      </c>
      <c r="E24" s="223" t="s">
        <v>38</v>
      </c>
      <c r="F24" s="197">
        <v>43</v>
      </c>
      <c r="G24" s="207" t="s">
        <v>80</v>
      </c>
      <c r="H24" s="197"/>
      <c r="I24" s="208"/>
      <c r="J24" s="190"/>
      <c r="K24" s="209"/>
    </row>
    <row r="25" spans="2:11" ht="19.5" customHeight="1" thickBot="1">
      <c r="B25">
        <v>20</v>
      </c>
      <c r="C25" s="280"/>
      <c r="D25" s="201">
        <v>44</v>
      </c>
      <c r="E25" s="231" t="s">
        <v>32</v>
      </c>
      <c r="F25" s="201">
        <v>44</v>
      </c>
      <c r="G25" s="228" t="s">
        <v>65</v>
      </c>
      <c r="H25" s="201"/>
      <c r="I25" s="213"/>
      <c r="J25" s="214"/>
      <c r="K25" s="215"/>
    </row>
    <row r="26" spans="2:11" ht="19.5" customHeight="1" thickTop="1">
      <c r="B26">
        <v>21</v>
      </c>
      <c r="C26" s="278" t="e">
        <f>#REF!</f>
        <v>#REF!</v>
      </c>
      <c r="D26" s="205">
        <v>81</v>
      </c>
      <c r="E26" s="232" t="s">
        <v>69</v>
      </c>
      <c r="F26" s="205">
        <v>84</v>
      </c>
      <c r="G26" s="221" t="s">
        <v>17</v>
      </c>
      <c r="H26" s="205"/>
      <c r="I26" s="216"/>
      <c r="J26" s="217">
        <v>87</v>
      </c>
      <c r="K26" s="218" t="s">
        <v>110</v>
      </c>
    </row>
    <row r="27" spans="2:11" ht="19.5" customHeight="1">
      <c r="B27">
        <v>22</v>
      </c>
      <c r="C27" s="279"/>
      <c r="D27" s="197">
        <v>83</v>
      </c>
      <c r="E27" s="233" t="s">
        <v>51</v>
      </c>
      <c r="F27" s="197">
        <v>86</v>
      </c>
      <c r="G27" s="207" t="s">
        <v>85</v>
      </c>
      <c r="H27" s="197"/>
      <c r="I27" s="196"/>
      <c r="J27" s="190"/>
      <c r="K27" s="209"/>
    </row>
    <row r="28" spans="2:11" ht="19.5" customHeight="1">
      <c r="B28">
        <v>23</v>
      </c>
      <c r="C28" s="279"/>
      <c r="D28" s="197"/>
      <c r="E28" s="233"/>
      <c r="F28" s="197">
        <v>88</v>
      </c>
      <c r="G28" s="239" t="s">
        <v>122</v>
      </c>
      <c r="H28" s="197"/>
      <c r="I28" s="208"/>
      <c r="J28" s="190"/>
      <c r="K28" s="209"/>
    </row>
    <row r="29" spans="2:11" ht="19.5" customHeight="1" thickBot="1">
      <c r="B29">
        <v>24</v>
      </c>
      <c r="C29" s="280"/>
      <c r="D29" s="201"/>
      <c r="E29" s="200"/>
      <c r="F29" s="201">
        <v>89</v>
      </c>
      <c r="G29" s="240" t="s">
        <v>123</v>
      </c>
      <c r="H29" s="201"/>
      <c r="I29" s="213"/>
      <c r="J29" s="214"/>
      <c r="K29" s="215"/>
    </row>
    <row r="30" spans="2:11" ht="19.5" customHeight="1" thickTop="1">
      <c r="B30">
        <v>25</v>
      </c>
      <c r="C30" s="278" t="e">
        <f>#REF!</f>
        <v>#REF!</v>
      </c>
      <c r="D30" s="205">
        <v>111</v>
      </c>
      <c r="E30" s="203" t="s">
        <v>111</v>
      </c>
      <c r="F30" s="205">
        <v>112</v>
      </c>
      <c r="G30" s="234" t="s">
        <v>37</v>
      </c>
      <c r="H30" s="205"/>
      <c r="I30" s="234"/>
      <c r="J30" s="217">
        <v>116</v>
      </c>
      <c r="K30" s="218" t="s">
        <v>36</v>
      </c>
    </row>
    <row r="31" spans="2:11" ht="19.5" customHeight="1">
      <c r="B31">
        <v>26</v>
      </c>
      <c r="C31" s="279"/>
      <c r="D31" s="197"/>
      <c r="E31" s="125"/>
      <c r="F31" s="197">
        <v>113</v>
      </c>
      <c r="G31" s="207" t="s">
        <v>79</v>
      </c>
      <c r="H31" s="197"/>
      <c r="I31" s="196"/>
      <c r="J31" s="190"/>
      <c r="K31" s="209"/>
    </row>
    <row r="32" spans="2:11" ht="19.5" customHeight="1">
      <c r="B32">
        <v>27</v>
      </c>
      <c r="C32" s="279"/>
      <c r="D32" s="197"/>
      <c r="E32" s="125"/>
      <c r="F32" s="197">
        <v>114</v>
      </c>
      <c r="G32" s="235" t="s">
        <v>18</v>
      </c>
      <c r="H32" s="197"/>
      <c r="I32" s="235"/>
      <c r="J32" s="190"/>
      <c r="K32" s="209"/>
    </row>
    <row r="33" spans="2:11" ht="19.5" customHeight="1" thickBot="1">
      <c r="B33">
        <v>28</v>
      </c>
      <c r="C33" s="280"/>
      <c r="D33" s="201"/>
      <c r="E33" s="219"/>
      <c r="F33" s="201">
        <v>115</v>
      </c>
      <c r="G33" s="231" t="s">
        <v>112</v>
      </c>
      <c r="H33" s="201"/>
      <c r="I33" s="231"/>
      <c r="J33" s="214"/>
      <c r="K33" s="215"/>
    </row>
    <row r="34" spans="2:11" ht="19.5" customHeight="1" thickTop="1">
      <c r="B34">
        <v>29</v>
      </c>
      <c r="C34" s="278" t="e">
        <f>#REF!</f>
        <v>#REF!</v>
      </c>
      <c r="D34" s="205">
        <v>101</v>
      </c>
      <c r="E34" s="229" t="s">
        <v>56</v>
      </c>
      <c r="F34" s="205">
        <v>101</v>
      </c>
      <c r="G34" s="196" t="s">
        <v>49</v>
      </c>
      <c r="H34" s="205"/>
      <c r="I34" s="230"/>
      <c r="J34" s="217"/>
      <c r="K34" s="218"/>
    </row>
    <row r="35" spans="2:11" ht="19.5" customHeight="1">
      <c r="B35">
        <v>30</v>
      </c>
      <c r="C35" s="279"/>
      <c r="D35" s="197">
        <v>102</v>
      </c>
      <c r="E35" s="125" t="s">
        <v>33</v>
      </c>
      <c r="F35" s="197">
        <v>102</v>
      </c>
      <c r="G35" s="196" t="s">
        <v>78</v>
      </c>
      <c r="H35" s="197"/>
      <c r="I35" s="208"/>
      <c r="J35" s="190"/>
      <c r="K35" s="209"/>
    </row>
    <row r="36" spans="2:11" ht="19.5" customHeight="1">
      <c r="B36">
        <v>31</v>
      </c>
      <c r="C36" s="279"/>
      <c r="D36" s="197">
        <v>103</v>
      </c>
      <c r="E36" s="125" t="s">
        <v>113</v>
      </c>
      <c r="F36" s="197"/>
      <c r="G36" s="196"/>
      <c r="H36" s="197"/>
      <c r="I36" s="208"/>
      <c r="J36" s="190"/>
      <c r="K36" s="209"/>
    </row>
    <row r="37" spans="2:11" ht="19.5" customHeight="1" thickBot="1">
      <c r="B37">
        <v>32</v>
      </c>
      <c r="C37" s="280"/>
      <c r="D37" s="211"/>
      <c r="E37" s="219"/>
      <c r="F37" s="201"/>
      <c r="G37" s="228"/>
      <c r="H37" s="201"/>
      <c r="I37" s="213"/>
      <c r="J37" s="214"/>
      <c r="K37" s="215"/>
    </row>
    <row r="38" spans="2:11" ht="19.5" customHeight="1" thickTop="1">
      <c r="B38">
        <v>33</v>
      </c>
      <c r="C38" s="278" t="e">
        <f>#REF!</f>
        <v>#REF!</v>
      </c>
      <c r="D38" s="205">
        <v>91</v>
      </c>
      <c r="E38" s="196" t="s">
        <v>82</v>
      </c>
      <c r="F38" s="205">
        <v>91</v>
      </c>
      <c r="G38" s="241" t="s">
        <v>124</v>
      </c>
      <c r="H38" s="205">
        <v>91</v>
      </c>
      <c r="I38" s="242" t="s">
        <v>125</v>
      </c>
      <c r="J38" s="217"/>
      <c r="K38" s="218"/>
    </row>
    <row r="39" spans="2:11" ht="19.5" customHeight="1">
      <c r="B39">
        <v>34</v>
      </c>
      <c r="C39" s="279"/>
      <c r="D39" s="197">
        <v>92</v>
      </c>
      <c r="E39" s="196" t="s">
        <v>70</v>
      </c>
      <c r="F39" s="197">
        <v>93</v>
      </c>
      <c r="G39" s="236" t="s">
        <v>114</v>
      </c>
      <c r="H39" s="197">
        <v>92</v>
      </c>
      <c r="I39" s="125" t="s">
        <v>84</v>
      </c>
      <c r="J39" s="197"/>
      <c r="K39" s="209"/>
    </row>
    <row r="40" spans="2:11" ht="19.5" customHeight="1">
      <c r="B40">
        <v>35</v>
      </c>
      <c r="C40" s="279"/>
      <c r="D40" s="197">
        <v>93</v>
      </c>
      <c r="E40" s="237" t="s">
        <v>83</v>
      </c>
      <c r="F40" s="197"/>
      <c r="G40" s="200"/>
      <c r="H40" s="197"/>
      <c r="I40" s="238"/>
      <c r="J40" s="190"/>
      <c r="K40" s="209"/>
    </row>
    <row r="41" spans="2:11" ht="19.5" customHeight="1" thickBot="1">
      <c r="B41">
        <v>36</v>
      </c>
      <c r="C41" s="280"/>
      <c r="D41" s="201">
        <v>94</v>
      </c>
      <c r="E41" s="228" t="s">
        <v>54</v>
      </c>
      <c r="F41" s="201"/>
      <c r="G41" s="228"/>
      <c r="H41" s="201"/>
      <c r="I41" s="231"/>
      <c r="J41" s="214"/>
      <c r="K41" s="215"/>
    </row>
    <row r="42" spans="2:11" ht="19.5" customHeight="1" hidden="1" thickTop="1">
      <c r="B42">
        <v>37</v>
      </c>
      <c r="C42" s="278" t="e">
        <f>#REF!</f>
        <v>#REF!</v>
      </c>
      <c r="D42" s="56"/>
      <c r="E42" s="64"/>
      <c r="F42" s="56"/>
      <c r="G42" s="122"/>
      <c r="H42" s="56"/>
      <c r="I42" s="58"/>
      <c r="J42" s="59"/>
      <c r="K42" s="123"/>
    </row>
    <row r="43" spans="2:11" ht="19.5" customHeight="1" hidden="1">
      <c r="B43">
        <v>38</v>
      </c>
      <c r="C43" s="279"/>
      <c r="D43" s="44"/>
      <c r="E43" s="66"/>
      <c r="F43" s="44"/>
      <c r="G43" s="97"/>
      <c r="H43" s="44"/>
      <c r="I43" s="46"/>
      <c r="J43" s="47"/>
      <c r="K43" s="48"/>
    </row>
    <row r="44" spans="2:11" ht="19.5" customHeight="1" hidden="1">
      <c r="B44">
        <v>39</v>
      </c>
      <c r="C44" s="279"/>
      <c r="D44" s="61"/>
      <c r="E44" s="66"/>
      <c r="F44" s="61"/>
      <c r="G44" s="45"/>
      <c r="H44" s="44"/>
      <c r="I44" s="46"/>
      <c r="J44" s="47"/>
      <c r="K44" s="48"/>
    </row>
    <row r="45" spans="2:11" ht="19.5" customHeight="1" hidden="1" thickBot="1">
      <c r="B45">
        <v>40</v>
      </c>
      <c r="C45" s="280"/>
      <c r="D45" s="63"/>
      <c r="E45" s="50"/>
      <c r="F45" s="63"/>
      <c r="G45" s="52"/>
      <c r="H45" s="51"/>
      <c r="I45" s="53"/>
      <c r="J45" s="54"/>
      <c r="K45" s="55"/>
    </row>
    <row r="46" spans="2:11" ht="19.5" customHeight="1" hidden="1" thickTop="1">
      <c r="B46">
        <v>41</v>
      </c>
      <c r="C46" s="278" t="e">
        <f>#REF!</f>
        <v>#REF!</v>
      </c>
      <c r="D46" s="56"/>
      <c r="E46" s="64"/>
      <c r="F46" s="56"/>
      <c r="G46" s="64"/>
      <c r="H46" s="56"/>
      <c r="I46" s="58"/>
      <c r="J46" s="59"/>
      <c r="K46" s="60"/>
    </row>
    <row r="47" spans="2:11" ht="19.5" customHeight="1" hidden="1">
      <c r="B47">
        <v>42</v>
      </c>
      <c r="C47" s="279"/>
      <c r="D47" s="44"/>
      <c r="E47" s="66"/>
      <c r="F47" s="61"/>
      <c r="G47" s="66"/>
      <c r="H47" s="44"/>
      <c r="I47" s="97"/>
      <c r="J47" s="44"/>
      <c r="K47" s="48"/>
    </row>
    <row r="48" spans="2:11" ht="19.5" customHeight="1" hidden="1">
      <c r="B48">
        <v>43</v>
      </c>
      <c r="C48" s="279"/>
      <c r="D48" s="44"/>
      <c r="E48" s="66"/>
      <c r="F48" s="61"/>
      <c r="G48" s="121"/>
      <c r="H48" s="61"/>
      <c r="I48" s="45"/>
      <c r="J48" s="47"/>
      <c r="K48" s="48"/>
    </row>
    <row r="49" spans="2:11" ht="19.5" customHeight="1" hidden="1" thickBot="1">
      <c r="B49">
        <v>44</v>
      </c>
      <c r="C49" s="282"/>
      <c r="D49" s="68"/>
      <c r="E49" s="69"/>
      <c r="F49" s="70"/>
      <c r="G49" s="69"/>
      <c r="H49" s="70"/>
      <c r="I49" s="71"/>
      <c r="J49" s="72"/>
      <c r="K49" s="73"/>
    </row>
    <row r="50" spans="2:11" ht="19.5" customHeight="1" hidden="1" thickTop="1">
      <c r="B50">
        <v>45</v>
      </c>
      <c r="C50" s="278" t="e">
        <f>#REF!</f>
        <v>#REF!</v>
      </c>
      <c r="D50" s="56"/>
      <c r="E50" s="64"/>
      <c r="F50" s="56"/>
      <c r="G50" s="65"/>
      <c r="H50" s="57"/>
      <c r="I50" s="67"/>
      <c r="J50" s="59"/>
      <c r="K50" s="60"/>
    </row>
    <row r="51" spans="2:11" ht="19.5" customHeight="1" hidden="1">
      <c r="B51">
        <v>46</v>
      </c>
      <c r="C51" s="279"/>
      <c r="D51" s="44"/>
      <c r="E51" s="62"/>
      <c r="F51" s="61"/>
      <c r="G51" s="45"/>
      <c r="H51" s="61"/>
      <c r="I51" s="45"/>
      <c r="J51" s="74"/>
      <c r="K51" s="48"/>
    </row>
    <row r="52" spans="2:11" ht="19.5" customHeight="1" hidden="1">
      <c r="B52">
        <v>47</v>
      </c>
      <c r="C52" s="279"/>
      <c r="D52" s="44"/>
      <c r="E52" s="66"/>
      <c r="F52" s="61"/>
      <c r="G52" s="45"/>
      <c r="H52" s="61"/>
      <c r="I52" s="45"/>
      <c r="J52" s="74"/>
      <c r="K52" s="48"/>
    </row>
    <row r="53" spans="2:11" ht="19.5" customHeight="1" hidden="1" thickBot="1">
      <c r="B53">
        <v>48</v>
      </c>
      <c r="C53" s="282"/>
      <c r="D53" s="75"/>
      <c r="E53" s="76"/>
      <c r="F53" s="77"/>
      <c r="G53" s="78"/>
      <c r="H53" s="77"/>
      <c r="I53" s="78"/>
      <c r="J53" s="79"/>
      <c r="K53" s="80"/>
    </row>
    <row r="54" spans="3:11" ht="19.5" customHeight="1" thickBot="1" thickTop="1">
      <c r="C54" s="81" t="s">
        <v>23</v>
      </c>
      <c r="D54" s="82"/>
      <c r="E54" s="83">
        <f>COUNTA(E6:E41)</f>
        <v>25</v>
      </c>
      <c r="F54" s="84"/>
      <c r="G54" s="83">
        <f>COUNTA(G6:G41)</f>
        <v>24</v>
      </c>
      <c r="H54" s="82"/>
      <c r="I54" s="83">
        <f>COUNTA(I6:I41)</f>
        <v>4</v>
      </c>
      <c r="J54" s="84"/>
      <c r="K54" s="100">
        <f>COUNTA(K6:K41)</f>
        <v>4</v>
      </c>
    </row>
  </sheetData>
  <sheetProtection/>
  <mergeCells count="12">
    <mergeCell ref="C30:C33"/>
    <mergeCell ref="C34:C37"/>
    <mergeCell ref="C50:C53"/>
    <mergeCell ref="C38:C41"/>
    <mergeCell ref="C42:C45"/>
    <mergeCell ref="C46:C49"/>
    <mergeCell ref="C22:C25"/>
    <mergeCell ref="C26:C29"/>
    <mergeCell ref="C6:C9"/>
    <mergeCell ref="C10:C13"/>
    <mergeCell ref="C14:C17"/>
    <mergeCell ref="C18:C21"/>
  </mergeCells>
  <printOptions/>
  <pageMargins left="0.42" right="0.31" top="0.64" bottom="0.65" header="0.27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U41"/>
  <sheetViews>
    <sheetView zoomScalePageLayoutView="0" workbookViewId="0" topLeftCell="A1">
      <selection activeCell="M32" sqref="M32"/>
    </sheetView>
  </sheetViews>
  <sheetFormatPr defaultColWidth="9.00390625" defaultRowHeight="13.5"/>
  <cols>
    <col min="3" max="3" width="5.625" style="0" customWidth="1"/>
    <col min="5" max="5" width="6.625" style="0" customWidth="1"/>
    <col min="6" max="6" width="12.625" style="0" customWidth="1"/>
    <col min="7" max="7" width="5.625" style="0" customWidth="1"/>
    <col min="9" max="9" width="6.625" style="0" customWidth="1"/>
    <col min="10" max="10" width="12.625" style="0" customWidth="1"/>
    <col min="11" max="11" width="5.625" style="0" customWidth="1"/>
    <col min="13" max="13" width="6.625" style="0" customWidth="1"/>
    <col min="14" max="14" width="12.625" style="0" customWidth="1"/>
    <col min="15" max="21" width="5.625" style="0" customWidth="1"/>
  </cols>
  <sheetData>
    <row r="1" ht="13.5">
      <c r="A1" t="s">
        <v>95</v>
      </c>
    </row>
    <row r="2" spans="3:14" ht="18.75">
      <c r="C2" s="283" t="s">
        <v>93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ht="13.5">
      <c r="P3" t="s">
        <v>99</v>
      </c>
    </row>
    <row r="4" spans="3:21" ht="13.5">
      <c r="C4" s="284" t="s">
        <v>90</v>
      </c>
      <c r="D4" s="284"/>
      <c r="E4" s="284"/>
      <c r="F4" s="284"/>
      <c r="G4" s="284" t="s">
        <v>91</v>
      </c>
      <c r="H4" s="284"/>
      <c r="I4" s="284"/>
      <c r="J4" s="284"/>
      <c r="K4" s="284" t="s">
        <v>92</v>
      </c>
      <c r="L4" s="284"/>
      <c r="M4" s="284"/>
      <c r="N4" s="284"/>
      <c r="P4" s="284" t="s">
        <v>90</v>
      </c>
      <c r="Q4" s="284"/>
      <c r="R4" s="284" t="s">
        <v>97</v>
      </c>
      <c r="S4" s="284"/>
      <c r="T4" s="284" t="s">
        <v>98</v>
      </c>
      <c r="U4" s="284"/>
    </row>
    <row r="5" spans="3:21" ht="13.5">
      <c r="C5" s="4" t="s">
        <v>88</v>
      </c>
      <c r="D5" s="185" t="s">
        <v>89</v>
      </c>
      <c r="E5" s="185" t="s">
        <v>100</v>
      </c>
      <c r="F5" s="4" t="s">
        <v>12</v>
      </c>
      <c r="G5" s="4" t="s">
        <v>88</v>
      </c>
      <c r="H5" s="185" t="s">
        <v>89</v>
      </c>
      <c r="I5" s="185" t="s">
        <v>100</v>
      </c>
      <c r="J5" s="4" t="s">
        <v>12</v>
      </c>
      <c r="K5" s="4" t="s">
        <v>88</v>
      </c>
      <c r="L5" s="185" t="s">
        <v>89</v>
      </c>
      <c r="M5" s="185" t="s">
        <v>100</v>
      </c>
      <c r="N5" s="4" t="s">
        <v>12</v>
      </c>
      <c r="P5" s="4" t="s">
        <v>88</v>
      </c>
      <c r="Q5" s="2" t="s">
        <v>13</v>
      </c>
      <c r="R5" s="4" t="s">
        <v>88</v>
      </c>
      <c r="S5" s="2" t="s">
        <v>13</v>
      </c>
      <c r="T5" s="4" t="s">
        <v>88</v>
      </c>
      <c r="U5" s="2" t="s">
        <v>13</v>
      </c>
    </row>
    <row r="6" spans="3:21" ht="13.5">
      <c r="C6" s="2">
        <v>1</v>
      </c>
      <c r="D6" s="185">
        <v>13</v>
      </c>
      <c r="E6" s="185"/>
      <c r="F6" s="2" t="str">
        <f>IF(D6="","",VLOOKUP(D6,'参加者一覧表'!$D$6:$E$41,2,))</f>
        <v>伊美　裕司</v>
      </c>
      <c r="G6" s="2">
        <v>1</v>
      </c>
      <c r="H6" s="185">
        <v>13</v>
      </c>
      <c r="I6" s="185"/>
      <c r="J6" s="2" t="str">
        <f>IF(H6="","",VLOOKUP(H6,'参加者一覧表'!$D$6:$E$41,2,))</f>
        <v>伊美　裕司</v>
      </c>
      <c r="K6" s="2">
        <v>1</v>
      </c>
      <c r="L6" s="185">
        <v>42</v>
      </c>
      <c r="M6" s="185"/>
      <c r="N6" s="2" t="str">
        <f>IF(L6="","",VLOOKUP(L6,'参加者一覧表'!$D$6:$E$41,2,))</f>
        <v>宇留嶋　喜夫</v>
      </c>
      <c r="P6" s="187">
        <f>IF(E6&lt;&gt;"","*",C6)</f>
        <v>1</v>
      </c>
      <c r="Q6" s="2">
        <f aca="true" t="shared" si="0" ref="Q6:Q41">IF(P6="*","",RANK(P6,$P$6:$P$41,1))</f>
        <v>1</v>
      </c>
      <c r="R6" s="187">
        <f>IF(I6&lt;&gt;"","*",G6)</f>
        <v>1</v>
      </c>
      <c r="S6" s="2">
        <f>IF(R6="*","",RANK(R6,$R$6:$R$41,1))</f>
        <v>1</v>
      </c>
      <c r="T6" s="187">
        <f>IF(M6&lt;&gt;"","*",K6)</f>
        <v>1</v>
      </c>
      <c r="U6" s="2">
        <f>IF(T6="*","",RANK(T6,$T$6:$T$41,1))</f>
        <v>1</v>
      </c>
    </row>
    <row r="7" spans="3:21" ht="13.5">
      <c r="C7" s="2">
        <v>2</v>
      </c>
      <c r="D7" s="185">
        <v>81</v>
      </c>
      <c r="E7" s="185"/>
      <c r="F7" s="2" t="str">
        <f>IF(D7="","",VLOOKUP(D7,'参加者一覧表'!$D$6:$E$41,2,))</f>
        <v>河野　義樹</v>
      </c>
      <c r="G7" s="2">
        <v>2</v>
      </c>
      <c r="H7" s="185">
        <v>43</v>
      </c>
      <c r="I7" s="185"/>
      <c r="J7" s="2" t="str">
        <f>IF(H7="","",VLOOKUP(H7,'参加者一覧表'!$D$6:$E$41,2,))</f>
        <v>広津　三丈</v>
      </c>
      <c r="K7" s="2">
        <v>2</v>
      </c>
      <c r="L7" s="185">
        <v>83</v>
      </c>
      <c r="M7" s="185"/>
      <c r="N7" s="2" t="str">
        <f>IF(L7="","",VLOOKUP(L7,'参加者一覧表'!$D$6:$E$41,2,))</f>
        <v>吉田　悦朗</v>
      </c>
      <c r="P7" s="187">
        <f aca="true" t="shared" si="1" ref="P7:P41">IF(E7&lt;&gt;"","*",C7)</f>
        <v>2</v>
      </c>
      <c r="Q7" s="2">
        <f t="shared" si="0"/>
        <v>2</v>
      </c>
      <c r="R7" s="187">
        <f aca="true" t="shared" si="2" ref="R7:R41">IF(I7&lt;&gt;"","*",G7)</f>
        <v>2</v>
      </c>
      <c r="S7" s="2">
        <f aca="true" t="shared" si="3" ref="S7:S41">IF(R7="*","",RANK(R7,$R$6:$R$41,1))</f>
        <v>2</v>
      </c>
      <c r="T7" s="187">
        <f aca="true" t="shared" si="4" ref="T7:T41">IF(M7&lt;&gt;"","*",K7)</f>
        <v>2</v>
      </c>
      <c r="U7" s="2">
        <f aca="true" t="shared" si="5" ref="U7:U41">IF(T7="*","",RANK(T7,$T$6:$T$41,1))</f>
        <v>2</v>
      </c>
    </row>
    <row r="8" spans="3:21" ht="13.5">
      <c r="C8" s="2">
        <v>3</v>
      </c>
      <c r="D8" s="185">
        <v>101</v>
      </c>
      <c r="E8" s="185"/>
      <c r="F8" s="2" t="str">
        <f>IF(D8="","",VLOOKUP(D8,'参加者一覧表'!$D$6:$E$41,2,))</f>
        <v>五十川　浩司</v>
      </c>
      <c r="G8" s="2">
        <v>3</v>
      </c>
      <c r="H8" s="185">
        <v>81</v>
      </c>
      <c r="I8" s="185"/>
      <c r="J8" s="2" t="str">
        <f>IF(H8="","",VLOOKUP(H8,'参加者一覧表'!$D$6:$E$41,2,))</f>
        <v>河野　義樹</v>
      </c>
      <c r="K8" s="2">
        <v>3</v>
      </c>
      <c r="L8" s="185">
        <v>41</v>
      </c>
      <c r="M8" s="185"/>
      <c r="N8" s="2" t="str">
        <f>IF(L8="","",VLOOKUP(L8,'参加者一覧表'!$D$6:$E$41,2,))</f>
        <v>後藤　文和</v>
      </c>
      <c r="P8" s="187">
        <f t="shared" si="1"/>
        <v>3</v>
      </c>
      <c r="Q8" s="2">
        <f t="shared" si="0"/>
        <v>3</v>
      </c>
      <c r="R8" s="187">
        <f t="shared" si="2"/>
        <v>3</v>
      </c>
      <c r="S8" s="2">
        <f t="shared" si="3"/>
        <v>3</v>
      </c>
      <c r="T8" s="187">
        <f t="shared" si="4"/>
        <v>3</v>
      </c>
      <c r="U8" s="2">
        <f t="shared" si="5"/>
        <v>3</v>
      </c>
    </row>
    <row r="9" spans="3:21" ht="13.5">
      <c r="C9" s="2">
        <v>4</v>
      </c>
      <c r="D9" s="186">
        <v>42</v>
      </c>
      <c r="E9" s="186"/>
      <c r="F9" s="2" t="str">
        <f>IF(D9="","",VLOOKUP(D9,'参加者一覧表'!$D$6:$E$41,2,))</f>
        <v>宇留嶋　喜夫</v>
      </c>
      <c r="G9" s="2">
        <v>4</v>
      </c>
      <c r="H9" s="186">
        <v>42</v>
      </c>
      <c r="I9" s="186"/>
      <c r="J9" s="2" t="str">
        <f>IF(H9="","",VLOOKUP(H9,'参加者一覧表'!$D$6:$E$41,2,))</f>
        <v>宇留嶋　喜夫</v>
      </c>
      <c r="K9" s="2">
        <v>4</v>
      </c>
      <c r="L9" s="186">
        <v>13</v>
      </c>
      <c r="M9" s="186"/>
      <c r="N9" s="2" t="str">
        <f>IF(L9="","",VLOOKUP(L9,'参加者一覧表'!$D$6:$E$41,2,))</f>
        <v>伊美　裕司</v>
      </c>
      <c r="P9" s="187">
        <f t="shared" si="1"/>
        <v>4</v>
      </c>
      <c r="Q9" s="2">
        <f t="shared" si="0"/>
        <v>4</v>
      </c>
      <c r="R9" s="187">
        <f t="shared" si="2"/>
        <v>4</v>
      </c>
      <c r="S9" s="2">
        <f t="shared" si="3"/>
        <v>4</v>
      </c>
      <c r="T9" s="187">
        <f t="shared" si="4"/>
        <v>4</v>
      </c>
      <c r="U9" s="2">
        <f t="shared" si="5"/>
        <v>4</v>
      </c>
    </row>
    <row r="10" spans="3:21" ht="13.5">
      <c r="C10" s="2">
        <v>5</v>
      </c>
      <c r="D10" s="186">
        <v>11</v>
      </c>
      <c r="E10" s="185"/>
      <c r="F10" s="2" t="str">
        <f>IF(D10="","",VLOOKUP(D10,'参加者一覧表'!$D$6:$E$41,2,))</f>
        <v>塩崎　正一</v>
      </c>
      <c r="G10" s="2">
        <v>5</v>
      </c>
      <c r="H10" s="186">
        <v>41</v>
      </c>
      <c r="I10" s="185"/>
      <c r="J10" s="2" t="str">
        <f>IF(H10="","",VLOOKUP(H10,'参加者一覧表'!$D$6:$E$41,2,))</f>
        <v>後藤　文和</v>
      </c>
      <c r="K10" s="2">
        <v>5</v>
      </c>
      <c r="L10" s="186">
        <v>44</v>
      </c>
      <c r="M10" s="185"/>
      <c r="N10" s="2" t="str">
        <f>IF(L10="","",VLOOKUP(L10,'参加者一覧表'!$D$6:$E$41,2,))</f>
        <v>高原　正一</v>
      </c>
      <c r="P10" s="187">
        <f t="shared" si="1"/>
        <v>5</v>
      </c>
      <c r="Q10" s="2">
        <f t="shared" si="0"/>
        <v>5</v>
      </c>
      <c r="R10" s="187">
        <f t="shared" si="2"/>
        <v>5</v>
      </c>
      <c r="S10" s="2">
        <f t="shared" si="3"/>
        <v>5</v>
      </c>
      <c r="T10" s="187">
        <f t="shared" si="4"/>
        <v>5</v>
      </c>
      <c r="U10" s="2">
        <f t="shared" si="5"/>
        <v>5</v>
      </c>
    </row>
    <row r="11" spans="3:21" ht="13.5">
      <c r="C11" s="2">
        <v>6</v>
      </c>
      <c r="D11" s="186">
        <v>41</v>
      </c>
      <c r="E11" s="186"/>
      <c r="F11" s="2" t="str">
        <f>IF(D11="","",VLOOKUP(D11,'参加者一覧表'!$D$6:$E$41,2,))</f>
        <v>後藤　文和</v>
      </c>
      <c r="G11" s="2">
        <v>6</v>
      </c>
      <c r="H11" s="186">
        <v>111</v>
      </c>
      <c r="I11" s="186"/>
      <c r="J11" s="2" t="str">
        <f>IF(H11="","",VLOOKUP(H11,'参加者一覧表'!$D$6:$E$41,2,))</f>
        <v>首藤　英明</v>
      </c>
      <c r="K11" s="2">
        <v>6</v>
      </c>
      <c r="L11" s="186">
        <v>81</v>
      </c>
      <c r="M11" s="186"/>
      <c r="N11" s="2" t="str">
        <f>IF(L11="","",VLOOKUP(L11,'参加者一覧表'!$D$6:$E$41,2,))</f>
        <v>河野　義樹</v>
      </c>
      <c r="P11" s="187">
        <f t="shared" si="1"/>
        <v>6</v>
      </c>
      <c r="Q11" s="2">
        <f t="shared" si="0"/>
        <v>6</v>
      </c>
      <c r="R11" s="187">
        <f t="shared" si="2"/>
        <v>6</v>
      </c>
      <c r="S11" s="2">
        <f t="shared" si="3"/>
        <v>6</v>
      </c>
      <c r="T11" s="187">
        <f t="shared" si="4"/>
        <v>6</v>
      </c>
      <c r="U11" s="2">
        <f t="shared" si="5"/>
        <v>6</v>
      </c>
    </row>
    <row r="12" spans="3:21" ht="13.5">
      <c r="C12" s="2">
        <v>7</v>
      </c>
      <c r="D12" s="186">
        <v>14</v>
      </c>
      <c r="E12" s="185"/>
      <c r="F12" s="2" t="str">
        <f>IF(D12="","",VLOOKUP(D12,'参加者一覧表'!$D$6:$E$41,2,))</f>
        <v>平野　良一</v>
      </c>
      <c r="G12" s="2">
        <v>7</v>
      </c>
      <c r="H12" s="186">
        <v>83</v>
      </c>
      <c r="I12" s="185"/>
      <c r="J12" s="2" t="str">
        <f>IF(H12="","",VLOOKUP(H12,'参加者一覧表'!$D$6:$E$41,2,))</f>
        <v>吉田　悦朗</v>
      </c>
      <c r="K12" s="2">
        <v>7</v>
      </c>
      <c r="L12" s="186">
        <v>14</v>
      </c>
      <c r="M12" s="185"/>
      <c r="N12" s="2" t="str">
        <f>IF(L12="","",VLOOKUP(L12,'参加者一覧表'!$D$6:$E$41,2,))</f>
        <v>平野　良一</v>
      </c>
      <c r="P12" s="187">
        <f t="shared" si="1"/>
        <v>7</v>
      </c>
      <c r="Q12" s="2">
        <f t="shared" si="0"/>
        <v>7</v>
      </c>
      <c r="R12" s="187">
        <f t="shared" si="2"/>
        <v>7</v>
      </c>
      <c r="S12" s="2">
        <f t="shared" si="3"/>
        <v>7</v>
      </c>
      <c r="T12" s="187">
        <f t="shared" si="4"/>
        <v>7</v>
      </c>
      <c r="U12" s="2">
        <f t="shared" si="5"/>
        <v>7</v>
      </c>
    </row>
    <row r="13" spans="3:21" ht="13.5">
      <c r="C13" s="2">
        <v>8</v>
      </c>
      <c r="D13" s="186">
        <v>43</v>
      </c>
      <c r="E13" s="186"/>
      <c r="F13" s="2" t="str">
        <f>IF(D13="","",VLOOKUP(D13,'参加者一覧表'!$D$6:$E$41,2,))</f>
        <v>広津　三丈</v>
      </c>
      <c r="G13" s="2">
        <v>8</v>
      </c>
      <c r="H13" s="186">
        <v>92</v>
      </c>
      <c r="I13" s="186"/>
      <c r="J13" s="2" t="str">
        <f>IF(H13="","",VLOOKUP(H13,'参加者一覧表'!$D$6:$E$41,2,))</f>
        <v>赤松　栄治</v>
      </c>
      <c r="K13" s="2">
        <v>8</v>
      </c>
      <c r="L13" s="186">
        <v>93</v>
      </c>
      <c r="M13" s="186"/>
      <c r="N13" s="2" t="str">
        <f>IF(L13="","",VLOOKUP(L13,'参加者一覧表'!$D$6:$E$41,2,))</f>
        <v>上杉　育功</v>
      </c>
      <c r="P13" s="187">
        <f t="shared" si="1"/>
        <v>8</v>
      </c>
      <c r="Q13" s="2">
        <f t="shared" si="0"/>
        <v>8</v>
      </c>
      <c r="R13" s="187">
        <f t="shared" si="2"/>
        <v>8</v>
      </c>
      <c r="S13" s="2">
        <f t="shared" si="3"/>
        <v>8</v>
      </c>
      <c r="T13" s="187">
        <f t="shared" si="4"/>
        <v>8</v>
      </c>
      <c r="U13" s="2">
        <f t="shared" si="5"/>
        <v>8</v>
      </c>
    </row>
    <row r="14" spans="3:21" ht="13.5">
      <c r="C14" s="2">
        <v>9</v>
      </c>
      <c r="D14" s="186">
        <v>83</v>
      </c>
      <c r="E14" s="186"/>
      <c r="F14" s="2" t="str">
        <f>IF(D14="","",VLOOKUP(D14,'参加者一覧表'!$D$6:$E$41,2,))</f>
        <v>吉田　悦朗</v>
      </c>
      <c r="G14" s="2">
        <v>9</v>
      </c>
      <c r="H14" s="185">
        <v>12</v>
      </c>
      <c r="I14" s="185"/>
      <c r="J14" s="2" t="str">
        <f>IF(H14="","",VLOOKUP(H14,'参加者一覧表'!$D$6:$E$41,2,))</f>
        <v>菅原　誠</v>
      </c>
      <c r="K14" s="2">
        <v>9</v>
      </c>
      <c r="L14" s="185">
        <v>43</v>
      </c>
      <c r="M14" s="185"/>
      <c r="N14" s="2" t="str">
        <f>IF(L14="","",VLOOKUP(L14,'参加者一覧表'!$D$6:$E$41,2,))</f>
        <v>広津　三丈</v>
      </c>
      <c r="P14" s="187">
        <f t="shared" si="1"/>
        <v>9</v>
      </c>
      <c r="Q14" s="2">
        <f t="shared" si="0"/>
        <v>9</v>
      </c>
      <c r="R14" s="187">
        <f t="shared" si="2"/>
        <v>9</v>
      </c>
      <c r="S14" s="2">
        <f t="shared" si="3"/>
        <v>9</v>
      </c>
      <c r="T14" s="187">
        <f t="shared" si="4"/>
        <v>9</v>
      </c>
      <c r="U14" s="2">
        <f t="shared" si="5"/>
        <v>9</v>
      </c>
    </row>
    <row r="15" spans="3:21" ht="13.5">
      <c r="C15" s="2">
        <v>10</v>
      </c>
      <c r="D15" s="186">
        <v>111</v>
      </c>
      <c r="E15" s="186"/>
      <c r="F15" s="2" t="str">
        <f>IF(D15="","",VLOOKUP(D15,'参加者一覧表'!$D$6:$E$41,2,))</f>
        <v>首藤　英明</v>
      </c>
      <c r="G15" s="2">
        <v>10</v>
      </c>
      <c r="H15" s="185">
        <v>93</v>
      </c>
      <c r="I15" s="185"/>
      <c r="J15" s="2" t="str">
        <f>IF(H15="","",VLOOKUP(H15,'参加者一覧表'!$D$6:$E$41,2,))</f>
        <v>上杉　育功</v>
      </c>
      <c r="K15" s="2">
        <v>10</v>
      </c>
      <c r="L15" s="185">
        <v>94</v>
      </c>
      <c r="M15" s="185"/>
      <c r="N15" s="2" t="str">
        <f>IF(L15="","",VLOOKUP(L15,'参加者一覧表'!$D$6:$E$41,2,))</f>
        <v>渡辺　好人</v>
      </c>
      <c r="P15" s="187">
        <f t="shared" si="1"/>
        <v>10</v>
      </c>
      <c r="Q15" s="2">
        <f t="shared" si="0"/>
        <v>10</v>
      </c>
      <c r="R15" s="187">
        <f t="shared" si="2"/>
        <v>10</v>
      </c>
      <c r="S15" s="2">
        <f t="shared" si="3"/>
        <v>10</v>
      </c>
      <c r="T15" s="187">
        <f t="shared" si="4"/>
        <v>10</v>
      </c>
      <c r="U15" s="2">
        <f t="shared" si="5"/>
        <v>10</v>
      </c>
    </row>
    <row r="16" spans="3:21" ht="13.5">
      <c r="C16" s="2">
        <v>11</v>
      </c>
      <c r="D16" s="186">
        <v>12</v>
      </c>
      <c r="E16" s="186"/>
      <c r="F16" s="2" t="str">
        <f>IF(D16="","",VLOOKUP(D16,'参加者一覧表'!$D$6:$E$41,2,))</f>
        <v>菅原　誠</v>
      </c>
      <c r="G16" s="2">
        <v>11</v>
      </c>
      <c r="H16" s="185">
        <v>94</v>
      </c>
      <c r="I16" s="185"/>
      <c r="J16" s="2" t="str">
        <f>IF(H16="","",VLOOKUP(H16,'参加者一覧表'!$D$6:$E$41,2,))</f>
        <v>渡辺　好人</v>
      </c>
      <c r="K16" s="2">
        <v>11</v>
      </c>
      <c r="L16" s="185">
        <v>11</v>
      </c>
      <c r="M16" s="185"/>
      <c r="N16" s="2" t="str">
        <f>IF(L16="","",VLOOKUP(L16,'参加者一覧表'!$D$6:$E$41,2,))</f>
        <v>塩崎　正一</v>
      </c>
      <c r="P16" s="187">
        <f t="shared" si="1"/>
        <v>11</v>
      </c>
      <c r="Q16" s="2">
        <f t="shared" si="0"/>
        <v>11</v>
      </c>
      <c r="R16" s="187">
        <f t="shared" si="2"/>
        <v>11</v>
      </c>
      <c r="S16" s="2">
        <f t="shared" si="3"/>
        <v>11</v>
      </c>
      <c r="T16" s="187">
        <f t="shared" si="4"/>
        <v>11</v>
      </c>
      <c r="U16" s="2">
        <f t="shared" si="5"/>
        <v>11</v>
      </c>
    </row>
    <row r="17" spans="3:21" ht="13.5">
      <c r="C17" s="2">
        <v>12</v>
      </c>
      <c r="D17" s="186">
        <v>44</v>
      </c>
      <c r="E17" s="186"/>
      <c r="F17" s="2" t="str">
        <f>IF(D17="","",VLOOKUP(D17,'参加者一覧表'!$D$6:$E$41,2,))</f>
        <v>高原　正一</v>
      </c>
      <c r="G17" s="2">
        <v>12</v>
      </c>
      <c r="H17" s="185">
        <v>14</v>
      </c>
      <c r="I17" s="185"/>
      <c r="J17" s="2" t="str">
        <f>IF(H17="","",VLOOKUP(H17,'参加者一覧表'!$D$6:$E$41,2,))</f>
        <v>平野　良一</v>
      </c>
      <c r="K17" s="2">
        <v>12</v>
      </c>
      <c r="L17" s="185">
        <v>92</v>
      </c>
      <c r="M17" s="185"/>
      <c r="N17" s="2" t="str">
        <f>IF(L17="","",VLOOKUP(L17,'参加者一覧表'!$D$6:$E$41,2,))</f>
        <v>赤松　栄治</v>
      </c>
      <c r="P17" s="187">
        <f t="shared" si="1"/>
        <v>12</v>
      </c>
      <c r="Q17" s="2">
        <f t="shared" si="0"/>
        <v>12</v>
      </c>
      <c r="R17" s="187">
        <f t="shared" si="2"/>
        <v>12</v>
      </c>
      <c r="S17" s="2">
        <f t="shared" si="3"/>
        <v>12</v>
      </c>
      <c r="T17" s="187">
        <f t="shared" si="4"/>
        <v>12</v>
      </c>
      <c r="U17" s="2">
        <f t="shared" si="5"/>
        <v>12</v>
      </c>
    </row>
    <row r="18" spans="3:21" ht="13.5">
      <c r="C18" s="2">
        <v>13</v>
      </c>
      <c r="D18" s="186">
        <v>93</v>
      </c>
      <c r="E18" s="186"/>
      <c r="F18" s="2" t="str">
        <f>IF(D18="","",VLOOKUP(D18,'参加者一覧表'!$D$6:$E$41,2,))</f>
        <v>上杉　育功</v>
      </c>
      <c r="G18" s="2">
        <v>13</v>
      </c>
      <c r="H18" s="185">
        <v>44</v>
      </c>
      <c r="I18" s="185"/>
      <c r="J18" s="2" t="str">
        <f>IF(H18="","",VLOOKUP(H18,'参加者一覧表'!$D$6:$E$41,2,))</f>
        <v>高原　正一</v>
      </c>
      <c r="K18" s="2">
        <v>13</v>
      </c>
      <c r="L18" s="185">
        <v>111</v>
      </c>
      <c r="M18" s="185"/>
      <c r="N18" s="2" t="str">
        <f>IF(L18="","",VLOOKUP(L18,'参加者一覧表'!$D$6:$E$41,2,))</f>
        <v>首藤　英明</v>
      </c>
      <c r="P18" s="187">
        <f t="shared" si="1"/>
        <v>13</v>
      </c>
      <c r="Q18" s="2">
        <f t="shared" si="0"/>
        <v>13</v>
      </c>
      <c r="R18" s="187">
        <f t="shared" si="2"/>
        <v>13</v>
      </c>
      <c r="S18" s="2">
        <f t="shared" si="3"/>
        <v>13</v>
      </c>
      <c r="T18" s="187">
        <f t="shared" si="4"/>
        <v>13</v>
      </c>
      <c r="U18" s="2">
        <f t="shared" si="5"/>
        <v>13</v>
      </c>
    </row>
    <row r="19" spans="3:21" ht="13.5">
      <c r="C19" s="2">
        <v>14</v>
      </c>
      <c r="D19" s="186">
        <v>92</v>
      </c>
      <c r="E19" s="186"/>
      <c r="F19" s="2" t="str">
        <f>IF(D19="","",VLOOKUP(D19,'参加者一覧表'!$D$6:$E$41,2,))</f>
        <v>赤松　栄治</v>
      </c>
      <c r="G19" s="2">
        <v>14</v>
      </c>
      <c r="H19" s="185">
        <v>11</v>
      </c>
      <c r="I19" s="185"/>
      <c r="J19" s="2" t="str">
        <f>IF(H19="","",VLOOKUP(H19,'参加者一覧表'!$D$6:$E$41,2,))</f>
        <v>塩崎　正一</v>
      </c>
      <c r="K19" s="2">
        <v>14</v>
      </c>
      <c r="L19" s="185">
        <v>12</v>
      </c>
      <c r="M19" s="185"/>
      <c r="N19" s="2" t="str">
        <f>IF(L19="","",VLOOKUP(L19,'参加者一覧表'!$D$6:$E$41,2,))</f>
        <v>菅原　誠</v>
      </c>
      <c r="P19" s="187">
        <f t="shared" si="1"/>
        <v>14</v>
      </c>
      <c r="Q19" s="2">
        <f t="shared" si="0"/>
        <v>14</v>
      </c>
      <c r="R19" s="187">
        <f t="shared" si="2"/>
        <v>14</v>
      </c>
      <c r="S19" s="2">
        <f t="shared" si="3"/>
        <v>14</v>
      </c>
      <c r="T19" s="187">
        <f t="shared" si="4"/>
        <v>14</v>
      </c>
      <c r="U19" s="2">
        <f t="shared" si="5"/>
        <v>14</v>
      </c>
    </row>
    <row r="20" spans="3:21" ht="13.5">
      <c r="C20" s="2">
        <v>15</v>
      </c>
      <c r="D20" s="186">
        <v>94</v>
      </c>
      <c r="E20" s="186"/>
      <c r="F20" s="2" t="str">
        <f>IF(D20="","",VLOOKUP(D20,'参加者一覧表'!$D$6:$E$41,2,))</f>
        <v>渡辺　好人</v>
      </c>
      <c r="G20" s="2">
        <v>15</v>
      </c>
      <c r="H20" s="185">
        <v>102</v>
      </c>
      <c r="I20" s="185"/>
      <c r="J20" s="2" t="str">
        <f>IF(H20="","",VLOOKUP(H20,'参加者一覧表'!$D$6:$E$41,2,))</f>
        <v>島田　正美</v>
      </c>
      <c r="K20" s="2">
        <v>15</v>
      </c>
      <c r="L20" s="185">
        <v>102</v>
      </c>
      <c r="M20" s="185"/>
      <c r="N20" s="2" t="str">
        <f>IF(L20="","",VLOOKUP(L20,'参加者一覧表'!$D$6:$E$41,2,))</f>
        <v>島田　正美</v>
      </c>
      <c r="P20" s="187">
        <f t="shared" si="1"/>
        <v>15</v>
      </c>
      <c r="Q20" s="2">
        <f t="shared" si="0"/>
        <v>15</v>
      </c>
      <c r="R20" s="187">
        <f t="shared" si="2"/>
        <v>15</v>
      </c>
      <c r="S20" s="2">
        <f t="shared" si="3"/>
        <v>15</v>
      </c>
      <c r="T20" s="187">
        <f t="shared" si="4"/>
        <v>15</v>
      </c>
      <c r="U20" s="2">
        <f t="shared" si="5"/>
        <v>15</v>
      </c>
    </row>
    <row r="21" spans="3:21" ht="13.5">
      <c r="C21" s="2">
        <v>16</v>
      </c>
      <c r="D21" s="186">
        <v>91</v>
      </c>
      <c r="E21" s="186"/>
      <c r="F21" s="2" t="str">
        <f>IF(D21="","",VLOOKUP(D21,'参加者一覧表'!$D$6:$E$41,2,))</f>
        <v>石田　清</v>
      </c>
      <c r="G21" s="2">
        <v>16</v>
      </c>
      <c r="H21" s="185">
        <v>91</v>
      </c>
      <c r="I21" s="185"/>
      <c r="J21" s="2" t="str">
        <f>IF(H21="","",VLOOKUP(H21,'参加者一覧表'!$D$6:$E$41,2,))</f>
        <v>石田　清</v>
      </c>
      <c r="K21" s="2">
        <v>16</v>
      </c>
      <c r="L21" s="185">
        <v>78</v>
      </c>
      <c r="M21" s="185"/>
      <c r="N21" s="2" t="str">
        <f>IF(L21="","",VLOOKUP(L21,'参加者一覧表'!$D$6:$E$41,2,))</f>
        <v>矢野　幸二</v>
      </c>
      <c r="P21" s="187">
        <f t="shared" si="1"/>
        <v>16</v>
      </c>
      <c r="Q21" s="2">
        <f t="shared" si="0"/>
        <v>16</v>
      </c>
      <c r="R21" s="187">
        <f t="shared" si="2"/>
        <v>16</v>
      </c>
      <c r="S21" s="2">
        <f t="shared" si="3"/>
        <v>16</v>
      </c>
      <c r="T21" s="187">
        <f t="shared" si="4"/>
        <v>16</v>
      </c>
      <c r="U21" s="2">
        <f t="shared" si="5"/>
        <v>16</v>
      </c>
    </row>
    <row r="22" spans="3:21" ht="13.5">
      <c r="C22" s="2">
        <v>17</v>
      </c>
      <c r="D22" s="186">
        <v>102</v>
      </c>
      <c r="E22" s="186"/>
      <c r="F22" s="2" t="str">
        <f>IF(D22="","",VLOOKUP(D22,'参加者一覧表'!$D$6:$E$41,2,))</f>
        <v>島田　正美</v>
      </c>
      <c r="G22" s="2">
        <v>17</v>
      </c>
      <c r="H22" s="185">
        <v>77</v>
      </c>
      <c r="I22" s="185" t="s">
        <v>116</v>
      </c>
      <c r="J22" s="2" t="str">
        <f>IF(H22="","",VLOOKUP(H22,'参加者一覧表'!$D$6:$E$41,2,))</f>
        <v>蓑迫　雄介</v>
      </c>
      <c r="K22" s="2">
        <v>17</v>
      </c>
      <c r="L22" s="185">
        <v>52</v>
      </c>
      <c r="M22" s="185"/>
      <c r="N22" s="2" t="str">
        <f>IF(L22="","",VLOOKUP(L22,'参加者一覧表'!$D$6:$E$41,2,))</f>
        <v>荒巻　啓之助</v>
      </c>
      <c r="P22" s="187">
        <f t="shared" si="1"/>
        <v>17</v>
      </c>
      <c r="Q22" s="2">
        <f t="shared" si="0"/>
        <v>17</v>
      </c>
      <c r="R22" s="187" t="str">
        <f t="shared" si="2"/>
        <v>*</v>
      </c>
      <c r="S22" s="2">
        <f t="shared" si="3"/>
      </c>
      <c r="T22" s="187">
        <f t="shared" si="4"/>
        <v>17</v>
      </c>
      <c r="U22" s="2">
        <f t="shared" si="5"/>
        <v>17</v>
      </c>
    </row>
    <row r="23" spans="3:21" ht="13.5">
      <c r="C23" s="2">
        <v>18</v>
      </c>
      <c r="D23" s="186">
        <v>63</v>
      </c>
      <c r="E23" s="186"/>
      <c r="F23" s="2" t="str">
        <f>IF(D23="","",VLOOKUP(D23,'参加者一覧表'!$D$6:$E$41,2,))</f>
        <v>宇佐美　清則</v>
      </c>
      <c r="G23" s="2">
        <v>18</v>
      </c>
      <c r="H23" s="185">
        <v>78</v>
      </c>
      <c r="I23" s="185" t="s">
        <v>116</v>
      </c>
      <c r="J23" s="2" t="str">
        <f>IF(H23="","",VLOOKUP(H23,'参加者一覧表'!$D$6:$E$41,2,))</f>
        <v>矢野　幸二</v>
      </c>
      <c r="K23" s="2">
        <v>18</v>
      </c>
      <c r="L23" s="185">
        <v>91</v>
      </c>
      <c r="M23" s="185"/>
      <c r="N23" s="2" t="str">
        <f>IF(L23="","",VLOOKUP(L23,'参加者一覧表'!$D$6:$E$41,2,))</f>
        <v>石田　清</v>
      </c>
      <c r="P23" s="187">
        <f t="shared" si="1"/>
        <v>18</v>
      </c>
      <c r="Q23" s="2">
        <f t="shared" si="0"/>
        <v>18</v>
      </c>
      <c r="R23" s="187" t="str">
        <f t="shared" si="2"/>
        <v>*</v>
      </c>
      <c r="S23" s="2">
        <f t="shared" si="3"/>
      </c>
      <c r="T23" s="187">
        <f t="shared" si="4"/>
        <v>18</v>
      </c>
      <c r="U23" s="2">
        <f t="shared" si="5"/>
        <v>18</v>
      </c>
    </row>
    <row r="24" spans="3:21" ht="13.5">
      <c r="C24" s="2">
        <v>19</v>
      </c>
      <c r="D24" s="186">
        <v>65</v>
      </c>
      <c r="E24" s="186"/>
      <c r="F24" s="2" t="str">
        <f>IF(D24="","",VLOOKUP(D24,'参加者一覧表'!$D$6:$E$41,2,))</f>
        <v>藤川　寿登</v>
      </c>
      <c r="G24" s="2">
        <v>19</v>
      </c>
      <c r="H24" s="185">
        <v>51</v>
      </c>
      <c r="I24" s="185" t="s">
        <v>116</v>
      </c>
      <c r="J24" s="2" t="str">
        <f>IF(H24="","",VLOOKUP(H24,'参加者一覧表'!$D$6:$E$41,2,))</f>
        <v>釘宮　浩三</v>
      </c>
      <c r="K24" s="2">
        <v>19</v>
      </c>
      <c r="L24" s="185">
        <v>103</v>
      </c>
      <c r="M24" s="185" t="s">
        <v>127</v>
      </c>
      <c r="N24" s="2" t="str">
        <f>IF(L24="","",VLOOKUP(L24,'参加者一覧表'!$D$6:$E$41,2,))</f>
        <v>和田　政春</v>
      </c>
      <c r="P24" s="187">
        <f t="shared" si="1"/>
        <v>19</v>
      </c>
      <c r="Q24" s="2">
        <f t="shared" si="0"/>
        <v>19</v>
      </c>
      <c r="R24" s="187" t="str">
        <f t="shared" si="2"/>
        <v>*</v>
      </c>
      <c r="S24" s="2">
        <f t="shared" si="3"/>
      </c>
      <c r="T24" s="187" t="str">
        <f t="shared" si="4"/>
        <v>*</v>
      </c>
      <c r="U24" s="2">
        <f t="shared" si="5"/>
      </c>
    </row>
    <row r="25" spans="3:21" ht="13.5">
      <c r="C25" s="2">
        <v>20</v>
      </c>
      <c r="D25" s="186">
        <v>77</v>
      </c>
      <c r="E25" s="185" t="s">
        <v>116</v>
      </c>
      <c r="F25" s="2" t="str">
        <f>IF(D25="","",VLOOKUP(D25,'参加者一覧表'!$D$6:$E$41,2,))</f>
        <v>蓑迫　雄介</v>
      </c>
      <c r="G25" s="2">
        <v>20</v>
      </c>
      <c r="H25" s="185">
        <v>52</v>
      </c>
      <c r="I25" s="185" t="s">
        <v>116</v>
      </c>
      <c r="J25" s="2" t="str">
        <f>IF(H25="","",VLOOKUP(H25,'参加者一覧表'!$D$6:$E$41,2,))</f>
        <v>荒巻　啓之助</v>
      </c>
      <c r="K25" s="2">
        <v>20</v>
      </c>
      <c r="L25" s="185">
        <v>77</v>
      </c>
      <c r="M25" s="185" t="s">
        <v>116</v>
      </c>
      <c r="N25" s="2" t="str">
        <f>IF(L25="","",VLOOKUP(L25,'参加者一覧表'!$D$6:$E$41,2,))</f>
        <v>蓑迫　雄介</v>
      </c>
      <c r="P25" s="187" t="str">
        <f t="shared" si="1"/>
        <v>*</v>
      </c>
      <c r="Q25" s="2">
        <f t="shared" si="0"/>
      </c>
      <c r="R25" s="187" t="str">
        <f t="shared" si="2"/>
        <v>*</v>
      </c>
      <c r="S25" s="2">
        <f t="shared" si="3"/>
      </c>
      <c r="T25" s="187" t="str">
        <f t="shared" si="4"/>
        <v>*</v>
      </c>
      <c r="U25" s="2">
        <f t="shared" si="5"/>
      </c>
    </row>
    <row r="26" spans="3:21" ht="13.5">
      <c r="C26" s="2">
        <v>21</v>
      </c>
      <c r="D26" s="186">
        <v>78</v>
      </c>
      <c r="E26" s="185" t="s">
        <v>115</v>
      </c>
      <c r="F26" s="2" t="str">
        <f>IF(D26="","",VLOOKUP(D26,'参加者一覧表'!$D$6:$E$41,2,))</f>
        <v>矢野　幸二</v>
      </c>
      <c r="G26" s="2">
        <v>21</v>
      </c>
      <c r="H26" s="185">
        <v>53</v>
      </c>
      <c r="I26" s="185" t="s">
        <v>116</v>
      </c>
      <c r="J26" s="2" t="str">
        <f>IF(H26="","",VLOOKUP(H26,'参加者一覧表'!$D$6:$E$41,2,))</f>
        <v>藤原　亨</v>
      </c>
      <c r="K26" s="2">
        <v>21</v>
      </c>
      <c r="L26" s="185">
        <v>51</v>
      </c>
      <c r="M26" s="185" t="s">
        <v>116</v>
      </c>
      <c r="N26" s="2" t="str">
        <f>IF(L26="","",VLOOKUP(L26,'参加者一覧表'!$D$6:$E$41,2,))</f>
        <v>釘宮　浩三</v>
      </c>
      <c r="P26" s="187" t="str">
        <f t="shared" si="1"/>
        <v>*</v>
      </c>
      <c r="Q26" s="2">
        <f t="shared" si="0"/>
      </c>
      <c r="R26" s="187" t="str">
        <f t="shared" si="2"/>
        <v>*</v>
      </c>
      <c r="S26" s="2">
        <f t="shared" si="3"/>
      </c>
      <c r="T26" s="187" t="str">
        <f t="shared" si="4"/>
        <v>*</v>
      </c>
      <c r="U26" s="2">
        <f t="shared" si="5"/>
      </c>
    </row>
    <row r="27" spans="3:21" ht="13.5">
      <c r="C27" s="2">
        <v>22</v>
      </c>
      <c r="D27" s="186">
        <v>51</v>
      </c>
      <c r="E27" s="185" t="s">
        <v>116</v>
      </c>
      <c r="F27" s="2" t="str">
        <f>IF(D27="","",VLOOKUP(D27,'参加者一覧表'!$D$6:$E$41,2,))</f>
        <v>釘宮　浩三</v>
      </c>
      <c r="G27" s="2">
        <v>22</v>
      </c>
      <c r="H27" s="185">
        <v>63</v>
      </c>
      <c r="I27" s="185" t="s">
        <v>116</v>
      </c>
      <c r="J27" s="2" t="str">
        <f>IF(H27="","",VLOOKUP(H27,'参加者一覧表'!$D$6:$E$41,2,))</f>
        <v>宇佐美　清則</v>
      </c>
      <c r="K27" s="2">
        <v>22</v>
      </c>
      <c r="L27" s="185">
        <v>53</v>
      </c>
      <c r="M27" s="185" t="s">
        <v>116</v>
      </c>
      <c r="N27" s="2" t="str">
        <f>IF(L27="","",VLOOKUP(L27,'参加者一覧表'!$D$6:$E$41,2,))</f>
        <v>藤原　亨</v>
      </c>
      <c r="P27" s="187" t="str">
        <f t="shared" si="1"/>
        <v>*</v>
      </c>
      <c r="Q27" s="2">
        <f t="shared" si="0"/>
      </c>
      <c r="R27" s="187" t="str">
        <f t="shared" si="2"/>
        <v>*</v>
      </c>
      <c r="S27" s="2">
        <f t="shared" si="3"/>
      </c>
      <c r="T27" s="187" t="str">
        <f t="shared" si="4"/>
        <v>*</v>
      </c>
      <c r="U27" s="2">
        <f t="shared" si="5"/>
      </c>
    </row>
    <row r="28" spans="3:21" ht="13.5">
      <c r="C28" s="2">
        <v>23</v>
      </c>
      <c r="D28" s="186">
        <v>52</v>
      </c>
      <c r="E28" s="185" t="s">
        <v>115</v>
      </c>
      <c r="F28" s="2" t="str">
        <f>IF(D28="","",VLOOKUP(D28,'参加者一覧表'!$D$6:$E$41,2,))</f>
        <v>荒巻　啓之助</v>
      </c>
      <c r="G28" s="2">
        <v>23</v>
      </c>
      <c r="H28" s="185">
        <v>65</v>
      </c>
      <c r="I28" s="185" t="s">
        <v>116</v>
      </c>
      <c r="J28" s="2" t="str">
        <f>IF(H28="","",VLOOKUP(H28,'参加者一覧表'!$D$6:$E$41,2,))</f>
        <v>藤川　寿登</v>
      </c>
      <c r="K28" s="2">
        <v>23</v>
      </c>
      <c r="L28" s="185">
        <v>63</v>
      </c>
      <c r="M28" s="185" t="s">
        <v>116</v>
      </c>
      <c r="N28" s="2" t="str">
        <f>IF(L28="","",VLOOKUP(L28,'参加者一覧表'!$D$6:$E$41,2,))</f>
        <v>宇佐美　清則</v>
      </c>
      <c r="P28" s="187" t="str">
        <f t="shared" si="1"/>
        <v>*</v>
      </c>
      <c r="Q28" s="2">
        <f t="shared" si="0"/>
      </c>
      <c r="R28" s="187" t="str">
        <f t="shared" si="2"/>
        <v>*</v>
      </c>
      <c r="S28" s="2">
        <f t="shared" si="3"/>
      </c>
      <c r="T28" s="187" t="str">
        <f t="shared" si="4"/>
        <v>*</v>
      </c>
      <c r="U28" s="2">
        <f t="shared" si="5"/>
      </c>
    </row>
    <row r="29" spans="3:21" ht="13.5">
      <c r="C29" s="2">
        <v>24</v>
      </c>
      <c r="D29" s="186">
        <v>53</v>
      </c>
      <c r="E29" s="185" t="s">
        <v>116</v>
      </c>
      <c r="F29" s="2" t="str">
        <f>IF(D29="","",VLOOKUP(D29,'参加者一覧表'!$D$6:$E$41,2,))</f>
        <v>藤原　亨</v>
      </c>
      <c r="G29" s="2">
        <v>24</v>
      </c>
      <c r="H29" s="185">
        <v>101</v>
      </c>
      <c r="I29" s="185" t="s">
        <v>116</v>
      </c>
      <c r="J29" s="2" t="str">
        <f>IF(H29="","",VLOOKUP(H29,'参加者一覧表'!$D$6:$E$41,2,))</f>
        <v>五十川　浩司</v>
      </c>
      <c r="K29" s="2">
        <v>24</v>
      </c>
      <c r="L29" s="185">
        <v>65</v>
      </c>
      <c r="M29" s="185" t="s">
        <v>116</v>
      </c>
      <c r="N29" s="2" t="str">
        <f>IF(L29="","",VLOOKUP(L29,'参加者一覧表'!$D$6:$E$41,2,))</f>
        <v>藤川　寿登</v>
      </c>
      <c r="P29" s="187" t="str">
        <f t="shared" si="1"/>
        <v>*</v>
      </c>
      <c r="Q29" s="2">
        <f t="shared" si="0"/>
      </c>
      <c r="R29" s="187" t="str">
        <f t="shared" si="2"/>
        <v>*</v>
      </c>
      <c r="S29" s="2">
        <f t="shared" si="3"/>
      </c>
      <c r="T29" s="187" t="str">
        <f t="shared" si="4"/>
        <v>*</v>
      </c>
      <c r="U29" s="2">
        <f t="shared" si="5"/>
      </c>
    </row>
    <row r="30" spans="3:21" ht="13.5">
      <c r="C30" s="2">
        <v>25</v>
      </c>
      <c r="D30" s="186">
        <v>103</v>
      </c>
      <c r="E30" s="185" t="s">
        <v>115</v>
      </c>
      <c r="F30" s="2" t="str">
        <f>IF(D30="","",VLOOKUP(D30,'参加者一覧表'!$D$6:$E$41,2,))</f>
        <v>和田　政春</v>
      </c>
      <c r="G30" s="2">
        <v>25</v>
      </c>
      <c r="H30" s="185">
        <v>103</v>
      </c>
      <c r="I30" s="185" t="s">
        <v>116</v>
      </c>
      <c r="J30" s="2" t="str">
        <f>IF(H30="","",VLOOKUP(H30,'参加者一覧表'!$D$6:$E$41,2,))</f>
        <v>和田　政春</v>
      </c>
      <c r="K30" s="2">
        <v>25</v>
      </c>
      <c r="L30" s="185">
        <v>101</v>
      </c>
      <c r="M30" s="185" t="s">
        <v>116</v>
      </c>
      <c r="N30" s="2" t="str">
        <f>IF(L30="","",VLOOKUP(L30,'参加者一覧表'!$D$6:$E$41,2,))</f>
        <v>五十川　浩司</v>
      </c>
      <c r="P30" s="187" t="str">
        <f t="shared" si="1"/>
        <v>*</v>
      </c>
      <c r="Q30" s="2">
        <f t="shared" si="0"/>
      </c>
      <c r="R30" s="187" t="str">
        <f t="shared" si="2"/>
        <v>*</v>
      </c>
      <c r="S30" s="2">
        <f t="shared" si="3"/>
      </c>
      <c r="T30" s="187" t="str">
        <f t="shared" si="4"/>
        <v>*</v>
      </c>
      <c r="U30" s="2">
        <f t="shared" si="5"/>
      </c>
    </row>
    <row r="31" spans="3:21" ht="13.5">
      <c r="C31" s="2">
        <v>26</v>
      </c>
      <c r="D31" s="186"/>
      <c r="E31" s="186"/>
      <c r="F31" s="2">
        <f>IF(D31="","",VLOOKUP(D31,'参加者一覧表'!$D$6:$E$41,2,))</f>
      </c>
      <c r="G31" s="2">
        <v>26</v>
      </c>
      <c r="H31" s="185"/>
      <c r="I31" s="185"/>
      <c r="J31" s="2">
        <f>IF(H31="","",VLOOKUP(H31,'参加者一覧表'!$D$6:$E$41,2,))</f>
      </c>
      <c r="K31" s="2">
        <v>26</v>
      </c>
      <c r="L31" s="185"/>
      <c r="M31" s="185"/>
      <c r="N31" s="2">
        <f>IF(L31="","",VLOOKUP(L31,'参加者一覧表'!$D$6:$E$41,2,))</f>
      </c>
      <c r="P31" s="187">
        <f t="shared" si="1"/>
        <v>26</v>
      </c>
      <c r="Q31" s="2">
        <f t="shared" si="0"/>
        <v>20</v>
      </c>
      <c r="R31" s="187">
        <f t="shared" si="2"/>
        <v>26</v>
      </c>
      <c r="S31" s="2">
        <f t="shared" si="3"/>
        <v>17</v>
      </c>
      <c r="T31" s="187">
        <f t="shared" si="4"/>
        <v>26</v>
      </c>
      <c r="U31" s="2">
        <f t="shared" si="5"/>
        <v>19</v>
      </c>
    </row>
    <row r="32" spans="3:21" ht="13.5">
      <c r="C32" s="2">
        <v>27</v>
      </c>
      <c r="D32" s="186"/>
      <c r="E32" s="186"/>
      <c r="F32" s="2">
        <f>IF(D32="","",VLOOKUP(D32,'参加者一覧表'!$D$6:$E$41,2,))</f>
      </c>
      <c r="G32" s="2">
        <v>27</v>
      </c>
      <c r="H32" s="185"/>
      <c r="I32" s="185"/>
      <c r="J32" s="2">
        <f>IF(H32="","",VLOOKUP(H32,'参加者一覧表'!$D$6:$E$41,2,))</f>
      </c>
      <c r="K32" s="2">
        <v>27</v>
      </c>
      <c r="L32" s="185"/>
      <c r="M32" s="185"/>
      <c r="N32" s="2">
        <f>IF(L32="","",VLOOKUP(L32,'参加者一覧表'!$D$6:$E$41,2,))</f>
      </c>
      <c r="P32" s="187">
        <f t="shared" si="1"/>
        <v>27</v>
      </c>
      <c r="Q32" s="2">
        <f t="shared" si="0"/>
        <v>21</v>
      </c>
      <c r="R32" s="187">
        <f t="shared" si="2"/>
        <v>27</v>
      </c>
      <c r="S32" s="2">
        <f t="shared" si="3"/>
        <v>18</v>
      </c>
      <c r="T32" s="187">
        <f t="shared" si="4"/>
        <v>27</v>
      </c>
      <c r="U32" s="2">
        <f t="shared" si="5"/>
        <v>20</v>
      </c>
    </row>
    <row r="33" spans="3:21" ht="13.5">
      <c r="C33" s="2">
        <v>28</v>
      </c>
      <c r="D33" s="186"/>
      <c r="E33" s="186"/>
      <c r="F33" s="2">
        <f>IF(D33="","",VLOOKUP(D33,'参加者一覧表'!$D$6:$E$41,2,))</f>
      </c>
      <c r="G33" s="2">
        <v>28</v>
      </c>
      <c r="H33" s="185"/>
      <c r="I33" s="185"/>
      <c r="J33" s="2">
        <f>IF(H33="","",VLOOKUP(H33,'参加者一覧表'!$D$6:$E$41,2,))</f>
      </c>
      <c r="K33" s="2">
        <v>28</v>
      </c>
      <c r="L33" s="185"/>
      <c r="M33" s="185"/>
      <c r="N33" s="2">
        <f>IF(L33="","",VLOOKUP(L33,'参加者一覧表'!$D$6:$E$41,2,))</f>
      </c>
      <c r="P33" s="187">
        <f t="shared" si="1"/>
        <v>28</v>
      </c>
      <c r="Q33" s="2">
        <f t="shared" si="0"/>
        <v>22</v>
      </c>
      <c r="R33" s="187">
        <f t="shared" si="2"/>
        <v>28</v>
      </c>
      <c r="S33" s="2">
        <f t="shared" si="3"/>
        <v>19</v>
      </c>
      <c r="T33" s="187">
        <f t="shared" si="4"/>
        <v>28</v>
      </c>
      <c r="U33" s="2">
        <f t="shared" si="5"/>
        <v>21</v>
      </c>
    </row>
    <row r="34" spans="3:21" ht="13.5">
      <c r="C34" s="2">
        <v>29</v>
      </c>
      <c r="D34" s="186"/>
      <c r="E34" s="186"/>
      <c r="F34" s="2">
        <f>IF(D34="","",VLOOKUP(D34,'参加者一覧表'!$D$6:$E$41,2,))</f>
      </c>
      <c r="G34" s="2">
        <v>29</v>
      </c>
      <c r="H34" s="185"/>
      <c r="I34" s="185"/>
      <c r="J34" s="2">
        <f>IF(H34="","",VLOOKUP(H34,'参加者一覧表'!$D$6:$E$41,2,))</f>
      </c>
      <c r="K34" s="2">
        <v>29</v>
      </c>
      <c r="L34" s="185"/>
      <c r="M34" s="185"/>
      <c r="N34" s="2">
        <f>IF(L34="","",VLOOKUP(L34,'参加者一覧表'!$D$6:$E$41,2,))</f>
      </c>
      <c r="P34" s="187">
        <f t="shared" si="1"/>
        <v>29</v>
      </c>
      <c r="Q34" s="2">
        <f t="shared" si="0"/>
        <v>23</v>
      </c>
      <c r="R34" s="187">
        <f t="shared" si="2"/>
        <v>29</v>
      </c>
      <c r="S34" s="2">
        <f t="shared" si="3"/>
        <v>20</v>
      </c>
      <c r="T34" s="187">
        <f t="shared" si="4"/>
        <v>29</v>
      </c>
      <c r="U34" s="2">
        <f t="shared" si="5"/>
        <v>22</v>
      </c>
    </row>
    <row r="35" spans="3:21" ht="13.5">
      <c r="C35" s="2">
        <v>30</v>
      </c>
      <c r="D35" s="186"/>
      <c r="E35" s="186"/>
      <c r="F35" s="2">
        <f>IF(D35="","",VLOOKUP(D35,'参加者一覧表'!$D$6:$E$41,2,))</f>
      </c>
      <c r="G35" s="2">
        <v>30</v>
      </c>
      <c r="H35" s="185"/>
      <c r="I35" s="185"/>
      <c r="J35" s="2">
        <f>IF(H35="","",VLOOKUP(H35,'参加者一覧表'!$D$6:$E$41,2,))</f>
      </c>
      <c r="K35" s="2">
        <v>30</v>
      </c>
      <c r="L35" s="185"/>
      <c r="M35" s="185"/>
      <c r="N35" s="2">
        <f>IF(L35="","",VLOOKUP(L35,'参加者一覧表'!$D$6:$E$41,2,))</f>
      </c>
      <c r="P35" s="187">
        <f t="shared" si="1"/>
        <v>30</v>
      </c>
      <c r="Q35" s="2">
        <f t="shared" si="0"/>
        <v>24</v>
      </c>
      <c r="R35" s="187">
        <f t="shared" si="2"/>
        <v>30</v>
      </c>
      <c r="S35" s="2">
        <f t="shared" si="3"/>
        <v>21</v>
      </c>
      <c r="T35" s="187">
        <f t="shared" si="4"/>
        <v>30</v>
      </c>
      <c r="U35" s="2">
        <f t="shared" si="5"/>
        <v>23</v>
      </c>
    </row>
    <row r="36" spans="3:21" ht="13.5">
      <c r="C36" s="2">
        <v>31</v>
      </c>
      <c r="D36" s="186"/>
      <c r="E36" s="186"/>
      <c r="F36" s="2">
        <f>IF(D36="","",VLOOKUP(D36,'参加者一覧表'!$D$6:$E$41,2,))</f>
      </c>
      <c r="G36" s="2">
        <v>31</v>
      </c>
      <c r="H36" s="185"/>
      <c r="I36" s="185"/>
      <c r="J36" s="2">
        <f>IF(H36="","",VLOOKUP(H36,'参加者一覧表'!$D$6:$E$41,2,))</f>
      </c>
      <c r="K36" s="2">
        <v>31</v>
      </c>
      <c r="L36" s="185"/>
      <c r="M36" s="185"/>
      <c r="N36" s="2">
        <f>IF(L36="","",VLOOKUP(L36,'参加者一覧表'!$D$6:$E$41,2,))</f>
      </c>
      <c r="P36" s="187">
        <f t="shared" si="1"/>
        <v>31</v>
      </c>
      <c r="Q36" s="2">
        <f t="shared" si="0"/>
        <v>25</v>
      </c>
      <c r="R36" s="187">
        <f t="shared" si="2"/>
        <v>31</v>
      </c>
      <c r="S36" s="2">
        <f t="shared" si="3"/>
        <v>22</v>
      </c>
      <c r="T36" s="187">
        <f t="shared" si="4"/>
        <v>31</v>
      </c>
      <c r="U36" s="2">
        <f t="shared" si="5"/>
        <v>24</v>
      </c>
    </row>
    <row r="37" spans="3:21" ht="13.5">
      <c r="C37" s="2">
        <v>32</v>
      </c>
      <c r="D37" s="186"/>
      <c r="E37" s="186"/>
      <c r="F37" s="2">
        <f>IF(D37="","",VLOOKUP(D37,'参加者一覧表'!$D$6:$E$41,2,))</f>
      </c>
      <c r="G37" s="2">
        <v>32</v>
      </c>
      <c r="H37" s="185"/>
      <c r="I37" s="185"/>
      <c r="J37" s="2">
        <f>IF(H37="","",VLOOKUP(H37,'参加者一覧表'!$D$6:$E$41,2,))</f>
      </c>
      <c r="K37" s="2">
        <v>32</v>
      </c>
      <c r="L37" s="185"/>
      <c r="M37" s="185"/>
      <c r="N37" s="2">
        <f>IF(L37="","",VLOOKUP(L37,'参加者一覧表'!$D$6:$E$41,2,))</f>
      </c>
      <c r="P37" s="187">
        <f t="shared" si="1"/>
        <v>32</v>
      </c>
      <c r="Q37" s="2">
        <f t="shared" si="0"/>
        <v>26</v>
      </c>
      <c r="R37" s="187">
        <f t="shared" si="2"/>
        <v>32</v>
      </c>
      <c r="S37" s="2">
        <f t="shared" si="3"/>
        <v>23</v>
      </c>
      <c r="T37" s="187">
        <f t="shared" si="4"/>
        <v>32</v>
      </c>
      <c r="U37" s="2">
        <f t="shared" si="5"/>
        <v>25</v>
      </c>
    </row>
    <row r="38" spans="3:21" ht="13.5">
      <c r="C38" s="2">
        <v>33</v>
      </c>
      <c r="D38" s="186"/>
      <c r="E38" s="186"/>
      <c r="F38" s="2">
        <f>IF(D38="","",VLOOKUP(D38,'参加者一覧表'!$D$6:$E$41,2,))</f>
      </c>
      <c r="G38" s="2">
        <v>33</v>
      </c>
      <c r="H38" s="185"/>
      <c r="I38" s="185"/>
      <c r="J38" s="2">
        <f>IF(H38="","",VLOOKUP(H38,'参加者一覧表'!$D$6:$E$41,2,))</f>
      </c>
      <c r="K38" s="2">
        <v>33</v>
      </c>
      <c r="L38" s="185"/>
      <c r="M38" s="185"/>
      <c r="N38" s="2">
        <f>IF(L38="","",VLOOKUP(L38,'参加者一覧表'!$D$6:$E$41,2,))</f>
      </c>
      <c r="P38" s="187">
        <f t="shared" si="1"/>
        <v>33</v>
      </c>
      <c r="Q38" s="2">
        <f t="shared" si="0"/>
        <v>27</v>
      </c>
      <c r="R38" s="187">
        <f t="shared" si="2"/>
        <v>33</v>
      </c>
      <c r="S38" s="2">
        <f t="shared" si="3"/>
        <v>24</v>
      </c>
      <c r="T38" s="187">
        <f t="shared" si="4"/>
        <v>33</v>
      </c>
      <c r="U38" s="2">
        <f t="shared" si="5"/>
        <v>26</v>
      </c>
    </row>
    <row r="39" spans="3:21" ht="13.5">
      <c r="C39" s="2">
        <v>34</v>
      </c>
      <c r="D39" s="186"/>
      <c r="E39" s="186"/>
      <c r="F39" s="2">
        <f>IF(D39="","",VLOOKUP(D39,'参加者一覧表'!$D$6:$E$41,2,))</f>
      </c>
      <c r="G39" s="2">
        <v>34</v>
      </c>
      <c r="H39" s="185"/>
      <c r="I39" s="185"/>
      <c r="J39" s="2">
        <f>IF(H39="","",VLOOKUP(H39,'参加者一覧表'!$D$6:$E$41,2,))</f>
      </c>
      <c r="K39" s="2">
        <v>34</v>
      </c>
      <c r="L39" s="185"/>
      <c r="M39" s="185"/>
      <c r="N39" s="2">
        <f>IF(L39="","",VLOOKUP(L39,'参加者一覧表'!$D$6:$E$41,2,))</f>
      </c>
      <c r="P39" s="187">
        <f t="shared" si="1"/>
        <v>34</v>
      </c>
      <c r="Q39" s="2">
        <f t="shared" si="0"/>
        <v>28</v>
      </c>
      <c r="R39" s="187">
        <f t="shared" si="2"/>
        <v>34</v>
      </c>
      <c r="S39" s="2">
        <f t="shared" si="3"/>
        <v>25</v>
      </c>
      <c r="T39" s="187">
        <f t="shared" si="4"/>
        <v>34</v>
      </c>
      <c r="U39" s="2">
        <f t="shared" si="5"/>
        <v>27</v>
      </c>
    </row>
    <row r="40" spans="3:21" ht="13.5">
      <c r="C40" s="2">
        <v>35</v>
      </c>
      <c r="D40" s="186"/>
      <c r="E40" s="186"/>
      <c r="F40" s="2">
        <f>IF(D40="","",VLOOKUP(D40,'参加者一覧表'!$D$6:$E$41,2,))</f>
      </c>
      <c r="G40" s="2">
        <v>35</v>
      </c>
      <c r="H40" s="185"/>
      <c r="I40" s="185"/>
      <c r="J40" s="2">
        <f>IF(H40="","",VLOOKUP(H40,'参加者一覧表'!$D$6:$E$41,2,))</f>
      </c>
      <c r="K40" s="2">
        <v>35</v>
      </c>
      <c r="L40" s="185"/>
      <c r="M40" s="185"/>
      <c r="N40" s="2">
        <f>IF(L40="","",VLOOKUP(L40,'参加者一覧表'!$D$6:$E$41,2,))</f>
      </c>
      <c r="P40" s="187">
        <f t="shared" si="1"/>
        <v>35</v>
      </c>
      <c r="Q40" s="2">
        <f t="shared" si="0"/>
        <v>29</v>
      </c>
      <c r="R40" s="187">
        <f t="shared" si="2"/>
        <v>35</v>
      </c>
      <c r="S40" s="2">
        <f t="shared" si="3"/>
        <v>26</v>
      </c>
      <c r="T40" s="187">
        <f t="shared" si="4"/>
        <v>35</v>
      </c>
      <c r="U40" s="2">
        <f t="shared" si="5"/>
        <v>28</v>
      </c>
    </row>
    <row r="41" spans="3:21" ht="13.5">
      <c r="C41" s="2">
        <v>36</v>
      </c>
      <c r="D41" s="186"/>
      <c r="E41" s="186"/>
      <c r="F41" s="2">
        <f>IF(D41="","",VLOOKUP(D41,'参加者一覧表'!$D$6:$E$41,2,))</f>
      </c>
      <c r="G41" s="2">
        <v>36</v>
      </c>
      <c r="H41" s="185"/>
      <c r="I41" s="185"/>
      <c r="J41" s="2">
        <f>IF(H41="","",VLOOKUP(H41,'参加者一覧表'!$D$6:$E$41,2,))</f>
      </c>
      <c r="K41" s="2">
        <v>36</v>
      </c>
      <c r="L41" s="185"/>
      <c r="M41" s="185"/>
      <c r="N41" s="2">
        <f>IF(L41="","",VLOOKUP(L41,'参加者一覧表'!$D$6:$E$41,2,))</f>
      </c>
      <c r="P41" s="187">
        <f t="shared" si="1"/>
        <v>36</v>
      </c>
      <c r="Q41" s="2">
        <f t="shared" si="0"/>
        <v>30</v>
      </c>
      <c r="R41" s="187">
        <f t="shared" si="2"/>
        <v>36</v>
      </c>
      <c r="S41" s="2">
        <f t="shared" si="3"/>
        <v>27</v>
      </c>
      <c r="T41" s="187">
        <f t="shared" si="4"/>
        <v>36</v>
      </c>
      <c r="U41" s="2">
        <f t="shared" si="5"/>
        <v>29</v>
      </c>
    </row>
  </sheetData>
  <sheetProtection/>
  <mergeCells count="7">
    <mergeCell ref="C2:N2"/>
    <mergeCell ref="P4:Q4"/>
    <mergeCell ref="R4:S4"/>
    <mergeCell ref="T4:U4"/>
    <mergeCell ref="C4:F4"/>
    <mergeCell ref="G4:J4"/>
    <mergeCell ref="K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E74"/>
  <sheetViews>
    <sheetView zoomScalePageLayoutView="0" workbookViewId="0" topLeftCell="A16">
      <selection activeCell="E32" sqref="E32"/>
    </sheetView>
  </sheetViews>
  <sheetFormatPr defaultColWidth="9.00390625" defaultRowHeight="13.5"/>
  <cols>
    <col min="3" max="3" width="8.625" style="0" customWidth="1"/>
    <col min="4" max="4" width="6.50390625" style="0" customWidth="1"/>
    <col min="5" max="5" width="12.625" style="0" customWidth="1"/>
    <col min="6" max="11" width="5.625" style="0" customWidth="1"/>
    <col min="12" max="12" width="5.625" style="0" hidden="1" customWidth="1"/>
    <col min="13" max="15" width="5.625" style="0" customWidth="1"/>
    <col min="16" max="23" width="5.625" style="0" hidden="1" customWidth="1"/>
    <col min="24" max="26" width="5.625" style="0" customWidth="1"/>
  </cols>
  <sheetData>
    <row r="1" spans="3:26" ht="25.5">
      <c r="C1" s="17" t="s">
        <v>86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3:26" ht="23.25" customHeight="1">
      <c r="C2" s="18" t="s">
        <v>60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5:26" ht="14.25" thickBot="1">
      <c r="O3" s="20">
        <f ca="1">NOW()</f>
        <v>43596.70171226852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3:26" ht="15.75" customHeight="1">
      <c r="C4" s="297" t="s">
        <v>41</v>
      </c>
      <c r="D4" s="299" t="s">
        <v>50</v>
      </c>
      <c r="E4" s="301" t="s">
        <v>12</v>
      </c>
      <c r="F4" s="39" t="s">
        <v>24</v>
      </c>
      <c r="G4" s="40"/>
      <c r="H4" s="41"/>
      <c r="I4" s="39" t="s">
        <v>25</v>
      </c>
      <c r="J4" s="40"/>
      <c r="K4" s="41"/>
      <c r="L4" s="303" t="s">
        <v>26</v>
      </c>
      <c r="M4" s="39" t="s">
        <v>27</v>
      </c>
      <c r="N4" s="40"/>
      <c r="O4" s="41"/>
      <c r="P4" s="303" t="s">
        <v>26</v>
      </c>
      <c r="Q4" s="39" t="s">
        <v>45</v>
      </c>
      <c r="R4" s="40"/>
      <c r="S4" s="41"/>
      <c r="T4" s="303" t="s">
        <v>26</v>
      </c>
      <c r="U4" s="39" t="s">
        <v>46</v>
      </c>
      <c r="V4" s="40"/>
      <c r="W4" s="41"/>
      <c r="X4" s="310" t="s">
        <v>43</v>
      </c>
      <c r="Y4" s="310" t="s">
        <v>44</v>
      </c>
      <c r="Z4" s="308" t="s">
        <v>14</v>
      </c>
    </row>
    <row r="5" spans="2:26" ht="39.75" customHeight="1" thickBot="1">
      <c r="B5" t="s">
        <v>9</v>
      </c>
      <c r="C5" s="298"/>
      <c r="D5" s="300"/>
      <c r="E5" s="302"/>
      <c r="F5" s="42" t="s">
        <v>13</v>
      </c>
      <c r="G5" s="42" t="s">
        <v>28</v>
      </c>
      <c r="H5" s="38" t="s">
        <v>29</v>
      </c>
      <c r="I5" s="42" t="s">
        <v>13</v>
      </c>
      <c r="J5" s="42" t="s">
        <v>28</v>
      </c>
      <c r="K5" s="38" t="s">
        <v>29</v>
      </c>
      <c r="L5" s="304"/>
      <c r="M5" s="42" t="s">
        <v>13</v>
      </c>
      <c r="N5" s="42" t="s">
        <v>28</v>
      </c>
      <c r="O5" s="38" t="s">
        <v>29</v>
      </c>
      <c r="P5" s="304"/>
      <c r="Q5" s="42" t="s">
        <v>13</v>
      </c>
      <c r="R5" s="42" t="s">
        <v>28</v>
      </c>
      <c r="S5" s="38" t="s">
        <v>29</v>
      </c>
      <c r="T5" s="304"/>
      <c r="U5" s="42" t="s">
        <v>13</v>
      </c>
      <c r="V5" s="42" t="s">
        <v>28</v>
      </c>
      <c r="W5" s="38" t="s">
        <v>29</v>
      </c>
      <c r="X5" s="311"/>
      <c r="Y5" s="311"/>
      <c r="Z5" s="309"/>
    </row>
    <row r="6" spans="1:26" ht="15" customHeight="1" thickBot="1" thickTop="1">
      <c r="A6">
        <v>1</v>
      </c>
      <c r="B6" s="28"/>
      <c r="C6" s="291" t="e">
        <f>#REF!</f>
        <v>#REF!</v>
      </c>
      <c r="D6" s="165">
        <f>'参加者一覧表'!D6</f>
        <v>11</v>
      </c>
      <c r="E6" s="166" t="str">
        <f>'参加者一覧表'!E6</f>
        <v>塩崎　正一</v>
      </c>
      <c r="F6" s="127">
        <f>IF(F$54="","",IF($D6=0,"DNC",IF(ISERROR(VLOOKUP($D6,'男子S着順'!$D$6:$Q$41,14,))=TRUE,"",IF(VLOOKUP($D6,'男子S着順'!$D$6:$Q$41,2,)&lt;&gt;"",VLOOKUP($D6,'男子S着順'!$D$6:$Q$41,2,),VLOOKUP($D6,'男子S着順'!$D$6:$Q$41,14,)))))</f>
        <v>5</v>
      </c>
      <c r="G6" s="90">
        <f>IF($B6="*","",IF(F$54="","",IF(ISNUMBER(F6)=TRUE,F6,F$54+3)))</f>
        <v>5</v>
      </c>
      <c r="H6" s="294">
        <f>SUM(G6:G9)</f>
        <v>24</v>
      </c>
      <c r="I6" s="127">
        <f>IF(I$54="","",IF($D6=0,"DNC",IF(ISERROR(VLOOKUP($D6,'男子S着順'!$H$6:$S$41,12,))=TRUE,"",IF(VLOOKUP($D6,'男子S着順'!$H$6:$S$41,2,)&lt;&gt;"",VLOOKUP($D6,'男子S着順'!$H$6:$S$41,2,),VLOOKUP($D6,'男子S着順'!$H$6:$S$41,12,)))))</f>
        <v>14</v>
      </c>
      <c r="J6" s="128">
        <f>IF($B6="*","",IF(I$54="","",IF(ISNUMBER(I6)=TRUE,I6,I$54+3)))</f>
        <v>14</v>
      </c>
      <c r="K6" s="305">
        <f>SUM(J6:J9)</f>
        <v>36</v>
      </c>
      <c r="L6" s="305">
        <f>H6+K6</f>
        <v>60</v>
      </c>
      <c r="M6" s="127">
        <f>IF(M$54="","",IF($D6=0,"DNC",IF(ISERROR(VLOOKUP($D6,'男子S着順'!$L$6:$U$41,10,))=TRUE,"",IF(VLOOKUP($D6,'男子S着順'!$L$6:$U$41,2,)&lt;&gt;"",VLOOKUP($D6,'男子S着順'!$L$6:$U$41,2,),VLOOKUP($D6,'男子S着順'!$L$6:$U$41,10,)))))</f>
        <v>11</v>
      </c>
      <c r="N6" s="132">
        <f>IF($B6="*","",IF(M$54="","",IF(ISNUMBER(M6)=TRUE,M6,M$54+3)))</f>
        <v>11</v>
      </c>
      <c r="O6" s="288">
        <f>SUM(N6:N9)</f>
        <v>36</v>
      </c>
      <c r="P6" s="288">
        <f>H6+K6+O6</f>
        <v>96</v>
      </c>
      <c r="Q6" s="1"/>
      <c r="R6" s="1">
        <f>IF($B$6="*","",IF(Q$54="","",IF(ISNUMBER(Q6)=TRUE,Q6,Q$54+2)))</f>
      </c>
      <c r="S6" s="288">
        <f>SUM(R6:R9)</f>
        <v>0</v>
      </c>
      <c r="T6" s="288">
        <f>H6+K6+O6+S6</f>
        <v>96</v>
      </c>
      <c r="U6" s="1"/>
      <c r="V6" s="1">
        <f>IF($B$6="*","",IF(U$54="","",IF(ISNUMBER(U6)=TRUE,U6,U$54+2)))</f>
      </c>
      <c r="W6" s="288">
        <f>SUM(V6:V9)</f>
        <v>0</v>
      </c>
      <c r="X6" s="288">
        <f>IF(H6+K6+O6+S6+W6=0,"",H6+K6+O6+S6+W6)</f>
        <v>96</v>
      </c>
      <c r="Y6" s="288">
        <f>IF(X6="","",RANK(X6,$X$6:$X$46,1))</f>
        <v>2</v>
      </c>
      <c r="Z6" s="312">
        <f>IF(Y6="","",VLOOKUP(Y6,$AC$64:$AD$74,2))</f>
        <v>8</v>
      </c>
    </row>
    <row r="7" spans="3:26" ht="15" customHeight="1">
      <c r="C7" s="292"/>
      <c r="D7" s="167">
        <f>'参加者一覧表'!D7</f>
        <v>12</v>
      </c>
      <c r="E7" s="166" t="str">
        <f>'参加者一覧表'!E7</f>
        <v>菅原　誠</v>
      </c>
      <c r="F7" s="93">
        <f>IF(F$54="","",IF($D7=0,"DNC",IF(ISERROR(VLOOKUP($D7,'男子S着順'!$D$6:$Q$41,14,))=TRUE,"",IF(VLOOKUP($D7,'男子S着順'!$D$6:$Q$41,2,)&lt;&gt;"",VLOOKUP($D7,'男子S着順'!$D$6:$Q$41,2,),VLOOKUP($D7,'男子S着順'!$D$6:$Q$41,14,)))))</f>
        <v>11</v>
      </c>
      <c r="G7" s="85">
        <f>IF($B6="*","",IF(F$54="","",IF(ISNUMBER(F7)=TRUE,F7,F$54+3)))</f>
        <v>11</v>
      </c>
      <c r="H7" s="295"/>
      <c r="I7" s="93">
        <f>IF(I$54="","",IF($D7=0,"DNC",IF(ISERROR(VLOOKUP($D7,'男子S着順'!$H$6:$S$41,12,))=TRUE,"",IF(VLOOKUP($D7,'男子S着順'!$H$6:$S$41,2,)&lt;&gt;"",VLOOKUP($D7,'男子S着順'!$H$6:$S$41,2,),VLOOKUP($D7,'男子S着順'!$H$6:$S$41,12,)))))</f>
        <v>9</v>
      </c>
      <c r="J7" s="129">
        <f>IF($B6="*","",IF(I$54="","",IF(ISNUMBER(I7)=TRUE,I7,I$54+3)))</f>
        <v>9</v>
      </c>
      <c r="K7" s="306"/>
      <c r="L7" s="306"/>
      <c r="M7" s="93">
        <f>IF(M$54="","",IF($D7=0,"DNC",IF(ISERROR(VLOOKUP($D7,'男子S着順'!$L$6:$U$41,10,))=TRUE,"",IF(VLOOKUP($D7,'男子S着順'!$L$6:$U$41,2,)&lt;&gt;"",VLOOKUP($D7,'男子S着順'!$L$6:$U$41,2,),VLOOKUP($D7,'男子S着順'!$L$6:$U$41,10,)))))</f>
        <v>14</v>
      </c>
      <c r="N7" s="134">
        <f>IF($B6="*","",IF(M$54="","",IF(ISNUMBER(M7)=TRUE,M7,M$54+3)))</f>
        <v>14</v>
      </c>
      <c r="O7" s="289"/>
      <c r="P7" s="289"/>
      <c r="Q7" s="2"/>
      <c r="R7" s="2">
        <f>IF($B$6="*","",IF(Q$54="","",IF(ISNUMBER(Q7)=TRUE,Q7,Q$54+2)))</f>
      </c>
      <c r="S7" s="289"/>
      <c r="T7" s="289"/>
      <c r="U7" s="2"/>
      <c r="V7" s="2">
        <f>IF($B$6="*","",IF(U$54="","",IF(ISNUMBER(U7)=TRUE,U7,U$54+2)))</f>
      </c>
      <c r="W7" s="289"/>
      <c r="X7" s="289"/>
      <c r="Y7" s="289"/>
      <c r="Z7" s="313"/>
    </row>
    <row r="8" spans="1:26" ht="15" customHeight="1">
      <c r="A8" s="22"/>
      <c r="C8" s="292"/>
      <c r="D8" s="167">
        <f>'参加者一覧表'!D8</f>
        <v>13</v>
      </c>
      <c r="E8" s="168" t="str">
        <f>'参加者一覧表'!E8</f>
        <v>伊美　裕司</v>
      </c>
      <c r="F8" s="93">
        <f>IF(F$54="","",IF($D8=0,"DNC",IF(ISERROR(VLOOKUP($D8,'男子S着順'!$D$6:$Q$41,14,))=TRUE,"",IF(VLOOKUP($D8,'男子S着順'!$D$6:$Q$41,2,)&lt;&gt;"",VLOOKUP($D8,'男子S着順'!$D$6:$Q$41,2,),VLOOKUP($D8,'男子S着順'!$D$6:$Q$41,14,)))))</f>
        <v>1</v>
      </c>
      <c r="G8" s="85">
        <f>IF($B6="*","",IF(F$54="","",IF(ISNUMBER(F8)=TRUE,F8,F$54+3)))</f>
        <v>1</v>
      </c>
      <c r="H8" s="295"/>
      <c r="I8" s="93">
        <f>IF(I$54="","",IF($D8=0,"DNC",IF(ISERROR(VLOOKUP($D8,'男子S着順'!$H$6:$S$41,12,))=TRUE,"",IF(VLOOKUP($D8,'男子S着順'!$H$6:$S$41,2,)&lt;&gt;"",VLOOKUP($D8,'男子S着順'!$H$6:$S$41,2,),VLOOKUP($D8,'男子S着順'!$H$6:$S$41,12,)))))</f>
        <v>1</v>
      </c>
      <c r="J8" s="129">
        <f>IF($B6="*","",IF(I$54="","",IF(ISNUMBER(I8)=TRUE,I8,I$54+3)))</f>
        <v>1</v>
      </c>
      <c r="K8" s="306"/>
      <c r="L8" s="306"/>
      <c r="M8" s="93">
        <f>IF(M$54="","",IF($D8=0,"DNC",IF(ISERROR(VLOOKUP($D8,'男子S着順'!$L$6:$U$41,10,))=TRUE,"",IF(VLOOKUP($D8,'男子S着順'!$L$6:$U$41,2,)&lt;&gt;"",VLOOKUP($D8,'男子S着順'!$L$6:$U$41,2,),VLOOKUP($D8,'男子S着順'!$L$6:$U$41,10,)))))</f>
        <v>4</v>
      </c>
      <c r="N8" s="134">
        <f>IF($B6="*","",IF(M$54="","",IF(ISNUMBER(M8)=TRUE,M8,M$54+3)))</f>
        <v>4</v>
      </c>
      <c r="O8" s="289"/>
      <c r="P8" s="289"/>
      <c r="Q8" s="2"/>
      <c r="R8" s="2">
        <f>IF($B$6="*","",IF(Q$54="","",IF(ISNUMBER(Q8)=TRUE,Q8,Q$54+2)))</f>
      </c>
      <c r="S8" s="289"/>
      <c r="T8" s="289"/>
      <c r="U8" s="2"/>
      <c r="V8" s="2">
        <f>IF($B$6="*","",IF(U$54="","",IF(ISNUMBER(U8)=TRUE,U8,U$54+2)))</f>
      </c>
      <c r="W8" s="289"/>
      <c r="X8" s="289"/>
      <c r="Y8" s="289"/>
      <c r="Z8" s="313"/>
    </row>
    <row r="9" spans="1:26" ht="15" customHeight="1" thickBot="1">
      <c r="A9" s="43"/>
      <c r="C9" s="293"/>
      <c r="D9" s="169">
        <f>'参加者一覧表'!D9</f>
        <v>14</v>
      </c>
      <c r="E9" s="170" t="str">
        <f>'参加者一覧表'!E9</f>
        <v>平野　良一</v>
      </c>
      <c r="F9" s="126">
        <f>IF(F$54="","",IF($D9=0,"DNC",IF(ISERROR(VLOOKUP($D9,'男子S着順'!$D$6:$Q$41,14,))=TRUE,"",IF(VLOOKUP($D9,'男子S着順'!$D$6:$Q$41,2,)&lt;&gt;"",VLOOKUP($D9,'男子S着順'!$D$6:$Q$41,2,),VLOOKUP($D9,'男子S着順'!$D$6:$Q$41,14,)))))</f>
        <v>7</v>
      </c>
      <c r="G9" s="87">
        <f>IF($B6="*","",IF(F$54="","",IF(ISNUMBER(F9)=TRUE,F9,F$54+3)))</f>
        <v>7</v>
      </c>
      <c r="H9" s="296"/>
      <c r="I9" s="126">
        <f>IF(I$54="","",IF($D9=0,"DNC",IF(ISERROR(VLOOKUP($D9,'男子S着順'!$H$6:$S$41,12,))=TRUE,"",IF(VLOOKUP($D9,'男子S着順'!$H$6:$S$41,2,)&lt;&gt;"",VLOOKUP($D9,'男子S着順'!$H$6:$S$41,2,),VLOOKUP($D9,'男子S着順'!$H$6:$S$41,12,)))))</f>
        <v>12</v>
      </c>
      <c r="J9" s="130">
        <f>IF($B6="*","",IF(I$54="","",IF(ISNUMBER(I9)=TRUE,I9,I$54+3)))</f>
        <v>12</v>
      </c>
      <c r="K9" s="307"/>
      <c r="L9" s="307"/>
      <c r="M9" s="126">
        <f>IF(M$54="","",IF($D9=0,"DNC",IF(ISERROR(VLOOKUP($D9,'男子S着順'!$L$6:$U$41,10,))=TRUE,"",IF(VLOOKUP($D9,'男子S着順'!$L$6:$U$41,2,)&lt;&gt;"",VLOOKUP($D9,'男子S着順'!$L$6:$U$41,2,),VLOOKUP($D9,'男子S着順'!$L$6:$U$41,10,)))))</f>
        <v>7</v>
      </c>
      <c r="N9" s="136">
        <f>IF($B6="*","",IF(M$54="","",IF(ISNUMBER(M9)=TRUE,M9,M$54+3)))</f>
        <v>7</v>
      </c>
      <c r="O9" s="290"/>
      <c r="P9" s="290"/>
      <c r="Q9" s="3"/>
      <c r="R9" s="3">
        <f>IF($B$6="*","",IF(Q$54="","",IF(ISNUMBER(Q9)=TRUE,Q9,Q$54+2)))</f>
      </c>
      <c r="S9" s="290"/>
      <c r="T9" s="290"/>
      <c r="U9" s="3"/>
      <c r="V9" s="3">
        <f>IF($B$6="*","",IF(U$54="","",IF(ISNUMBER(U9)=TRUE,U9,U$54+2)))</f>
      </c>
      <c r="W9" s="290"/>
      <c r="X9" s="290"/>
      <c r="Y9" s="290"/>
      <c r="Z9" s="314"/>
    </row>
    <row r="10" spans="1:26" ht="15" customHeight="1" thickBot="1" thickTop="1">
      <c r="A10" s="43">
        <v>2</v>
      </c>
      <c r="B10" s="28"/>
      <c r="C10" s="291" t="e">
        <f>#REF!</f>
        <v>#REF!</v>
      </c>
      <c r="D10" s="165">
        <f>'参加者一覧表'!D10</f>
        <v>77</v>
      </c>
      <c r="E10" s="171" t="str">
        <f>'参加者一覧表'!E10</f>
        <v>蓑迫　雄介</v>
      </c>
      <c r="F10" s="127" t="str">
        <f>IF(F$54="","",IF($D10=0,"DNC",IF(ISERROR(VLOOKUP($D10,'男子S着順'!$D$6:$Q$41,14,))=TRUE,"",IF(VLOOKUP($D10,'男子S着順'!$D$6:$Q$41,2,)&lt;&gt;"",VLOOKUP($D10,'男子S着順'!$D$6:$Q$41,2,),VLOOKUP($D10,'男子S着順'!$D$6:$Q$41,14,)))))</f>
        <v>DNC</v>
      </c>
      <c r="G10" s="90">
        <f>IF($B10="*","",IF(F$54="","",IF(ISNUMBER(F10)=TRUE,F10,F$54+3)))</f>
        <v>28</v>
      </c>
      <c r="H10" s="294">
        <f>SUM(G10:G13)</f>
        <v>112</v>
      </c>
      <c r="I10" s="127" t="str">
        <f>IF(I$54="","",IF($D10=0,"DNC",IF(ISERROR(VLOOKUP($D10,'男子S着順'!$H$6:$S$41,12,))=TRUE,"",IF(VLOOKUP($D10,'男子S着順'!$H$6:$S$41,2,)&lt;&gt;"",VLOOKUP($D10,'男子S着順'!$H$6:$S$41,2,),VLOOKUP($D10,'男子S着順'!$H$6:$S$41,12,)))))</f>
        <v>DNC</v>
      </c>
      <c r="J10" s="128">
        <f>IF($B10="*","",IF(I$54="","",IF(ISNUMBER(I10)=TRUE,I10,I$54+3)))</f>
        <v>28</v>
      </c>
      <c r="K10" s="305">
        <f>SUM(J10:J13)</f>
        <v>112</v>
      </c>
      <c r="L10" s="305">
        <f>H10+K10</f>
        <v>224</v>
      </c>
      <c r="M10" s="127" t="str">
        <f>IF(M$54="","",IF($D10=0,"DNC",IF(ISERROR(VLOOKUP($D10,'男子S着順'!$L$6:$U$41,10,))=TRUE,"",IF(VLOOKUP($D10,'男子S着順'!$L$6:$U$41,2,)&lt;&gt;"",VLOOKUP($D10,'男子S着順'!$L$6:$U$41,2,),VLOOKUP($D10,'男子S着順'!$L$6:$U$41,10,)))))</f>
        <v>DNC</v>
      </c>
      <c r="N10" s="132">
        <f>IF($B10="*","",IF(M$54="","",IF(ISNUMBER(M10)=TRUE,M10,M$54+3)))</f>
        <v>28</v>
      </c>
      <c r="O10" s="288">
        <f>SUM(N10:N13)</f>
        <v>100</v>
      </c>
      <c r="P10" s="288">
        <f>H10+K10+O10</f>
        <v>324</v>
      </c>
      <c r="Q10" s="1"/>
      <c r="R10" s="1">
        <f>IF($B$10="*","",IF(Q$54="","",IF(ISNUMBER(Q10)=TRUE,Q10,Q$54+2)))</f>
      </c>
      <c r="S10" s="288">
        <f>SUM(R10:R13)</f>
        <v>0</v>
      </c>
      <c r="T10" s="288">
        <f>H10+K10+O10+S10</f>
        <v>324</v>
      </c>
      <c r="U10" s="1"/>
      <c r="V10" s="1">
        <f>IF($B$10="*","",IF(U$54="","",IF(ISNUMBER(U10)=TRUE,U10,U$54+2)))</f>
      </c>
      <c r="W10" s="288">
        <f>SUM(V10:V13)</f>
        <v>0</v>
      </c>
      <c r="X10" s="288">
        <f>IF(H10+K10+O10+S10+W10=0,"",H10+K10+O10+S10+W10)</f>
        <v>324</v>
      </c>
      <c r="Y10" s="288">
        <f>IF(X10="","",RANK(X10,$X$6:$X$46,1))</f>
        <v>8</v>
      </c>
      <c r="Z10" s="285">
        <f>IF(Y10="","",VLOOKUP(Y10,$AC$64:$AD$74,2))</f>
        <v>2</v>
      </c>
    </row>
    <row r="11" spans="1:26" ht="15" customHeight="1">
      <c r="A11" s="43"/>
      <c r="C11" s="292"/>
      <c r="D11" s="167">
        <f>'参加者一覧表'!D11</f>
        <v>78</v>
      </c>
      <c r="E11" s="172" t="str">
        <f>'参加者一覧表'!E11</f>
        <v>矢野　幸二</v>
      </c>
      <c r="F11" s="93" t="str">
        <f>IF(F$54="","",IF($D11=0,"DNC",IF(ISERROR(VLOOKUP($D11,'男子S着順'!$D$6:$Q$41,14,))=TRUE,"",IF(VLOOKUP($D11,'男子S着順'!$D$6:$Q$41,2,)&lt;&gt;"",VLOOKUP($D11,'男子S着順'!$D$6:$Q$41,2,),VLOOKUP($D11,'男子S着順'!$D$6:$Q$41,14,)))))</f>
        <v>DNF</v>
      </c>
      <c r="G11" s="85">
        <f>IF($B10="*","",IF(F$54="","",IF(ISNUMBER(F11)=TRUE,F11,F$54+3)))</f>
        <v>28</v>
      </c>
      <c r="H11" s="295"/>
      <c r="I11" s="93" t="str">
        <f>IF(I$54="","",IF($D11=0,"DNC",IF(ISERROR(VLOOKUP($D11,'男子S着順'!$H$6:$S$41,12,))=TRUE,"",IF(VLOOKUP($D11,'男子S着順'!$H$6:$S$41,2,)&lt;&gt;"",VLOOKUP($D11,'男子S着順'!$H$6:$S$41,2,),VLOOKUP($D11,'男子S着順'!$H$6:$S$41,12,)))))</f>
        <v>DNC</v>
      </c>
      <c r="J11" s="129">
        <f>IF($B10="*","",IF(I$54="","",IF(ISNUMBER(I11)=TRUE,I11,I$54+3)))</f>
        <v>28</v>
      </c>
      <c r="K11" s="306"/>
      <c r="L11" s="306"/>
      <c r="M11" s="93">
        <f>IF(M$54="","",IF($D11=0,"DNC",IF(ISERROR(VLOOKUP($D11,'男子S着順'!$L$6:$U$41,10,))=TRUE,"",IF(VLOOKUP($D11,'男子S着順'!$L$6:$U$41,2,)&lt;&gt;"",VLOOKUP($D11,'男子S着順'!$L$6:$U$41,2,),VLOOKUP($D11,'男子S着順'!$L$6:$U$41,10,)))))</f>
        <v>16</v>
      </c>
      <c r="N11" s="134">
        <f>IF($B10="*","",IF(M$54="","",IF(ISNUMBER(M11)=TRUE,M11,M$54+3)))</f>
        <v>16</v>
      </c>
      <c r="O11" s="289"/>
      <c r="P11" s="289"/>
      <c r="Q11" s="2"/>
      <c r="R11" s="2">
        <f>IF($B$10="*","",IF(Q$54="","",IF(ISNUMBER(Q11)=TRUE,Q11,Q$54+2)))</f>
      </c>
      <c r="S11" s="289"/>
      <c r="T11" s="289"/>
      <c r="U11" s="2"/>
      <c r="V11" s="2">
        <f>IF($B$10="*","",IF(U$54="","",IF(ISNUMBER(U11)=TRUE,U11,U$54+2)))</f>
      </c>
      <c r="W11" s="289"/>
      <c r="X11" s="289"/>
      <c r="Y11" s="289"/>
      <c r="Z11" s="286"/>
    </row>
    <row r="12" spans="1:26" ht="15" customHeight="1">
      <c r="A12" s="43"/>
      <c r="C12" s="292"/>
      <c r="D12" s="167">
        <f>'参加者一覧表'!D12</f>
        <v>0</v>
      </c>
      <c r="E12" s="166">
        <f>'参加者一覧表'!E12</f>
        <v>0</v>
      </c>
      <c r="F12" s="93" t="str">
        <f>IF(F$54="","",IF($D12=0,"DNC",IF(ISERROR(VLOOKUP($D12,'男子S着順'!$D$6:$Q$41,14,))=TRUE,"",IF(VLOOKUP($D12,'男子S着順'!$D$6:$Q$41,2,)&lt;&gt;"",VLOOKUP($D12,'男子S着順'!$D$6:$Q$41,2,),VLOOKUP($D12,'男子S着順'!$D$6:$Q$41,14,)))))</f>
        <v>DNC</v>
      </c>
      <c r="G12" s="85">
        <f>IF($B10="*","",IF(F$54="","",IF(ISNUMBER(F12)=TRUE,F12,F$54+3)))</f>
        <v>28</v>
      </c>
      <c r="H12" s="295"/>
      <c r="I12" s="93" t="str">
        <f>IF(I$54="","",IF($D12=0,"DNC",IF(ISERROR(VLOOKUP($D12,'男子S着順'!$H$6:$S$41,12,))=TRUE,"",IF(VLOOKUP($D12,'男子S着順'!$H$6:$S$41,2,)&lt;&gt;"",VLOOKUP($D12,'男子S着順'!$H$6:$S$41,2,),VLOOKUP($D12,'男子S着順'!$H$6:$S$41,12,)))))</f>
        <v>DNC</v>
      </c>
      <c r="J12" s="129">
        <f>IF($B10="*","",IF(I$54="","",IF(ISNUMBER(I12)=TRUE,I12,I$54+3)))</f>
        <v>28</v>
      </c>
      <c r="K12" s="306"/>
      <c r="L12" s="306"/>
      <c r="M12" s="93" t="str">
        <f>IF(M$54="","",IF($D12=0,"DNC",IF(ISERROR(VLOOKUP($D12,'男子S着順'!$L$6:$U$41,10,))=TRUE,"",IF(VLOOKUP($D12,'男子S着順'!$L$6:$U$41,2,)&lt;&gt;"",VLOOKUP($D12,'男子S着順'!$L$6:$U$41,2,),VLOOKUP($D12,'男子S着順'!$L$6:$U$41,10,)))))</f>
        <v>DNC</v>
      </c>
      <c r="N12" s="134">
        <f>IF($B10="*","",IF(M$54="","",IF(ISNUMBER(M12)=TRUE,M12,M$54+3)))</f>
        <v>28</v>
      </c>
      <c r="O12" s="289"/>
      <c r="P12" s="289"/>
      <c r="Q12" s="2"/>
      <c r="R12" s="2">
        <f>IF($B$10="*","",IF(Q$54="","",IF(ISNUMBER(Q12)=TRUE,Q12,Q$54+2)))</f>
      </c>
      <c r="S12" s="289"/>
      <c r="T12" s="289"/>
      <c r="U12" s="2"/>
      <c r="V12" s="2">
        <f>IF($B$10="*","",IF(U$54="","",IF(ISNUMBER(U12)=TRUE,U12,U$54+2)))</f>
      </c>
      <c r="W12" s="289"/>
      <c r="X12" s="289"/>
      <c r="Y12" s="289"/>
      <c r="Z12" s="286"/>
    </row>
    <row r="13" spans="1:26" ht="15" customHeight="1" thickBot="1">
      <c r="A13" s="43"/>
      <c r="C13" s="293"/>
      <c r="D13" s="169">
        <f>'参加者一覧表'!D13</f>
        <v>0</v>
      </c>
      <c r="E13" s="170">
        <f>'参加者一覧表'!E13</f>
        <v>0</v>
      </c>
      <c r="F13" s="126" t="str">
        <f>IF(F$54="","",IF($D13=0,"DNC",IF(ISERROR(VLOOKUP($D13,'男子S着順'!$D$6:$Q$41,14,))=TRUE,"",IF(VLOOKUP($D13,'男子S着順'!$D$6:$Q$41,2,)&lt;&gt;"",VLOOKUP($D13,'男子S着順'!$D$6:$Q$41,2,),VLOOKUP($D13,'男子S着順'!$D$6:$Q$41,14,)))))</f>
        <v>DNC</v>
      </c>
      <c r="G13" s="87">
        <f>IF($B10="*","",IF(F$54="","",IF(ISNUMBER(F13)=TRUE,F13,F$54+3)))</f>
        <v>28</v>
      </c>
      <c r="H13" s="296"/>
      <c r="I13" s="126" t="str">
        <f>IF(I$54="","",IF($D13=0,"DNC",IF(ISERROR(VLOOKUP($D13,'男子S着順'!$H$6:$S$41,12,))=TRUE,"",IF(VLOOKUP($D13,'男子S着順'!$H$6:$S$41,2,)&lt;&gt;"",VLOOKUP($D13,'男子S着順'!$H$6:$S$41,2,),VLOOKUP($D13,'男子S着順'!$H$6:$S$41,12,)))))</f>
        <v>DNC</v>
      </c>
      <c r="J13" s="130">
        <f>IF($B10="*","",IF(I$54="","",IF(ISNUMBER(I13)=TRUE,I13,I$54+3)))</f>
        <v>28</v>
      </c>
      <c r="K13" s="307"/>
      <c r="L13" s="307"/>
      <c r="M13" s="126" t="str">
        <f>IF(M$54="","",IF($D13=0,"DNC",IF(ISERROR(VLOOKUP($D13,'男子S着順'!$L$6:$U$41,10,))=TRUE,"",IF(VLOOKUP($D13,'男子S着順'!$L$6:$U$41,2,)&lt;&gt;"",VLOOKUP($D13,'男子S着順'!$L$6:$U$41,2,),VLOOKUP($D13,'男子S着順'!$L$6:$U$41,10,)))))</f>
        <v>DNC</v>
      </c>
      <c r="N13" s="136">
        <f>IF($B10="*","",IF(M$54="","",IF(ISNUMBER(M13)=TRUE,M13,M$54+3)))</f>
        <v>28</v>
      </c>
      <c r="O13" s="290"/>
      <c r="P13" s="290"/>
      <c r="Q13" s="3"/>
      <c r="R13" s="3">
        <f>IF($B$10="*","",IF(Q$54="","",IF(ISNUMBER(Q13)=TRUE,Q13,Q$54+2)))</f>
      </c>
      <c r="S13" s="290"/>
      <c r="T13" s="290"/>
      <c r="U13" s="3"/>
      <c r="V13" s="3">
        <f>IF($B$10="*","",IF(U$54="","",IF(ISNUMBER(U13)=TRUE,U13,U$54+2)))</f>
      </c>
      <c r="W13" s="290"/>
      <c r="X13" s="290"/>
      <c r="Y13" s="290"/>
      <c r="Z13" s="287"/>
    </row>
    <row r="14" spans="1:28" ht="15" customHeight="1" thickBot="1" thickTop="1">
      <c r="A14" s="43">
        <v>3</v>
      </c>
      <c r="B14" s="28"/>
      <c r="C14" s="291" t="e">
        <f>#REF!</f>
        <v>#REF!</v>
      </c>
      <c r="D14" s="165">
        <f>'参加者一覧表'!D14</f>
        <v>51</v>
      </c>
      <c r="E14" s="171" t="str">
        <f>'参加者一覧表'!E14</f>
        <v>釘宮　浩三</v>
      </c>
      <c r="F14" s="127" t="str">
        <f>IF(F$54="","",IF($D14=0,"DNC",IF(ISERROR(VLOOKUP($D14,'男子S着順'!$D$6:$Q$41,14,))=TRUE,"",IF(VLOOKUP($D14,'男子S着順'!$D$6:$Q$41,2,)&lt;&gt;"",VLOOKUP($D14,'男子S着順'!$D$6:$Q$41,2,),VLOOKUP($D14,'男子S着順'!$D$6:$Q$41,14,)))))</f>
        <v>DNC</v>
      </c>
      <c r="G14" s="90">
        <f>IF($B14="*","",IF(F$54="","",IF(ISNUMBER(F14)=TRUE,F14,F$54+3)))</f>
        <v>28</v>
      </c>
      <c r="H14" s="294">
        <f>SUM(G14:G17)</f>
        <v>112</v>
      </c>
      <c r="I14" s="127" t="str">
        <f>IF(I$54="","",IF($D14=0,"DNC",IF(ISERROR(VLOOKUP($D14,'男子S着順'!$H$6:$S$41,12,))=TRUE,"",IF(VLOOKUP($D14,'男子S着順'!$H$6:$S$41,2,)&lt;&gt;"",VLOOKUP($D14,'男子S着順'!$H$6:$S$41,2,),VLOOKUP($D14,'男子S着順'!$H$6:$S$41,12,)))))</f>
        <v>DNC</v>
      </c>
      <c r="J14" s="128">
        <f>IF($B14="*","",IF(I$54="","",IF(ISNUMBER(I14)=TRUE,I14,I$54+3)))</f>
        <v>28</v>
      </c>
      <c r="K14" s="305">
        <f>SUM(J14:J17)</f>
        <v>112</v>
      </c>
      <c r="L14" s="305">
        <f>H14+K14</f>
        <v>224</v>
      </c>
      <c r="M14" s="127" t="str">
        <f>IF(M$54="","",IF($D14=0,"DNC",IF(ISERROR(VLOOKUP($D14,'男子S着順'!$L$6:$U$41,10,))=TRUE,"",IF(VLOOKUP($D14,'男子S着順'!$L$6:$U$41,2,)&lt;&gt;"",VLOOKUP($D14,'男子S着順'!$L$6:$U$41,2,),VLOOKUP($D14,'男子S着順'!$L$6:$U$41,10,)))))</f>
        <v>DNC</v>
      </c>
      <c r="N14" s="132">
        <f>IF($B14="*","",IF(M$54="","",IF(ISNUMBER(M14)=TRUE,M14,M$54+3)))</f>
        <v>28</v>
      </c>
      <c r="O14" s="288">
        <f>SUM(N14:N17)</f>
        <v>101</v>
      </c>
      <c r="P14" s="288">
        <f>H14+K14+O14</f>
        <v>325</v>
      </c>
      <c r="Q14" s="1"/>
      <c r="R14" s="1">
        <f>IF($B$14="*","",IF(Q$54="","",IF(ISNUMBER(Q14)=TRUE,Q14,Q$54+2)))</f>
      </c>
      <c r="S14" s="288">
        <f>SUM(R14:R17)</f>
        <v>0</v>
      </c>
      <c r="T14" s="288">
        <f>H14+K14+O14+S14</f>
        <v>325</v>
      </c>
      <c r="U14" s="1"/>
      <c r="V14" s="1">
        <f>IF($B$14="*","",IF(U$54="","",IF(ISNUMBER(U14)=TRUE,U14,U$54+2)))</f>
      </c>
      <c r="W14" s="288">
        <f>SUM(V14:V17)</f>
        <v>0</v>
      </c>
      <c r="X14" s="288">
        <f>IF(H14+K14+O14+S14+W14=0,"",H14+K14+O14+S14+W14)</f>
        <v>325</v>
      </c>
      <c r="Y14" s="288">
        <f>IF(X14="","",RANK(X14,$X$6:$X$46,1))</f>
        <v>9</v>
      </c>
      <c r="Z14" s="285">
        <f>IF(Y14="","",VLOOKUP(Y14,$AC$64:$AD$74,2))</f>
        <v>1</v>
      </c>
      <c r="AB14" t="s">
        <v>57</v>
      </c>
    </row>
    <row r="15" spans="1:26" ht="15" customHeight="1">
      <c r="A15" s="43"/>
      <c r="C15" s="292"/>
      <c r="D15" s="167">
        <f>'参加者一覧表'!D15</f>
        <v>52</v>
      </c>
      <c r="E15" s="166" t="str">
        <f>'参加者一覧表'!E15</f>
        <v>荒巻　啓之助</v>
      </c>
      <c r="F15" s="93" t="str">
        <f>IF(F$54="","",IF($D15=0,"DNC",IF(ISERROR(VLOOKUP($D15,'男子S着順'!$D$6:$Q$41,14,))=TRUE,"",IF(VLOOKUP($D15,'男子S着順'!$D$6:$Q$41,2,)&lt;&gt;"",VLOOKUP($D15,'男子S着順'!$D$6:$Q$41,2,),VLOOKUP($D15,'男子S着順'!$D$6:$Q$41,14,)))))</f>
        <v>DNF</v>
      </c>
      <c r="G15" s="85">
        <f>IF($B14="*","",IF(F$54="","",IF(ISNUMBER(F15)=TRUE,F15,F$54+3)))</f>
        <v>28</v>
      </c>
      <c r="H15" s="295"/>
      <c r="I15" s="93" t="str">
        <f>IF(I$54="","",IF($D15=0,"DNC",IF(ISERROR(VLOOKUP($D15,'男子S着順'!$H$6:$S$41,12,))=TRUE,"",IF(VLOOKUP($D15,'男子S着順'!$H$6:$S$41,2,)&lt;&gt;"",VLOOKUP($D15,'男子S着順'!$H$6:$S$41,2,),VLOOKUP($D15,'男子S着順'!$H$6:$S$41,12,)))))</f>
        <v>DNC</v>
      </c>
      <c r="J15" s="129">
        <f>IF($B14="*","",IF(I$54="","",IF(ISNUMBER(I15)=TRUE,I15,I$54+3)))</f>
        <v>28</v>
      </c>
      <c r="K15" s="306"/>
      <c r="L15" s="306"/>
      <c r="M15" s="93">
        <f>IF(M$54="","",IF($D15=0,"DNC",IF(ISERROR(VLOOKUP($D15,'男子S着順'!$L$6:$U$41,10,))=TRUE,"",IF(VLOOKUP($D15,'男子S着順'!$L$6:$U$41,2,)&lt;&gt;"",VLOOKUP($D15,'男子S着順'!$L$6:$U$41,2,),VLOOKUP($D15,'男子S着順'!$L$6:$U$41,10,)))))</f>
        <v>17</v>
      </c>
      <c r="N15" s="134">
        <f>IF($B14="*","",IF(M$54="","",IF(ISNUMBER(M15)=TRUE,M15,M$54+3)))</f>
        <v>17</v>
      </c>
      <c r="O15" s="289"/>
      <c r="P15" s="289"/>
      <c r="Q15" s="2"/>
      <c r="R15" s="2">
        <f>IF($B$14="*","",IF(Q$54="","",IF(ISNUMBER(Q15)=TRUE,Q15,Q$54+2)))</f>
      </c>
      <c r="S15" s="289"/>
      <c r="T15" s="289"/>
      <c r="U15" s="2"/>
      <c r="V15" s="2">
        <f>IF($B$14="*","",IF(U$54="","",IF(ISNUMBER(U15)=TRUE,U15,U$54+2)))</f>
      </c>
      <c r="W15" s="289"/>
      <c r="X15" s="289"/>
      <c r="Y15" s="289"/>
      <c r="Z15" s="286"/>
    </row>
    <row r="16" spans="1:26" ht="15" customHeight="1">
      <c r="A16" s="43"/>
      <c r="C16" s="292"/>
      <c r="D16" s="167">
        <f>'参加者一覧表'!D16</f>
        <v>53</v>
      </c>
      <c r="E16" s="166" t="str">
        <f>'参加者一覧表'!E16</f>
        <v>藤原　亨</v>
      </c>
      <c r="F16" s="93" t="str">
        <f>IF(F$54="","",IF($D16=0,"DNC",IF(ISERROR(VLOOKUP($D16,'男子S着順'!$D$6:$Q$41,14,))=TRUE,"",IF(VLOOKUP($D16,'男子S着順'!$D$6:$Q$41,2,)&lt;&gt;"",VLOOKUP($D16,'男子S着順'!$D$6:$Q$41,2,),VLOOKUP($D16,'男子S着順'!$D$6:$Q$41,14,)))))</f>
        <v>DNC</v>
      </c>
      <c r="G16" s="85">
        <f>IF($B14="*","",IF(F$54="","",IF(ISNUMBER(F16)=TRUE,F16,F$54+3)))</f>
        <v>28</v>
      </c>
      <c r="H16" s="295"/>
      <c r="I16" s="93" t="str">
        <f>IF(I$54="","",IF($D16=0,"DNC",IF(ISERROR(VLOOKUP($D16,'男子S着順'!$H$6:$S$41,12,))=TRUE,"",IF(VLOOKUP($D16,'男子S着順'!$H$6:$S$41,2,)&lt;&gt;"",VLOOKUP($D16,'男子S着順'!$H$6:$S$41,2,),VLOOKUP($D16,'男子S着順'!$H$6:$S$41,12,)))))</f>
        <v>DNC</v>
      </c>
      <c r="J16" s="129">
        <f>IF($B14="*","",IF(I$54="","",IF(ISNUMBER(I16)=TRUE,I16,I$54+3)))</f>
        <v>28</v>
      </c>
      <c r="K16" s="306"/>
      <c r="L16" s="306"/>
      <c r="M16" s="93" t="str">
        <f>IF(M$54="","",IF($D16=0,"DNC",IF(ISERROR(VLOOKUP($D16,'男子S着順'!$L$6:$U$41,10,))=TRUE,"",IF(VLOOKUP($D16,'男子S着順'!$L$6:$U$41,2,)&lt;&gt;"",VLOOKUP($D16,'男子S着順'!$L$6:$U$41,2,),VLOOKUP($D16,'男子S着順'!$L$6:$U$41,10,)))))</f>
        <v>DNC</v>
      </c>
      <c r="N16" s="134">
        <f>IF($B14="*","",IF(M$54="","",IF(ISNUMBER(M16)=TRUE,M16,M$54+3)))</f>
        <v>28</v>
      </c>
      <c r="O16" s="289"/>
      <c r="P16" s="289"/>
      <c r="Q16" s="2"/>
      <c r="R16" s="2">
        <f>IF($B$14="*","",IF(Q$54="","",IF(ISNUMBER(Q16)=TRUE,Q16,Q$54+2)))</f>
      </c>
      <c r="S16" s="289"/>
      <c r="T16" s="289"/>
      <c r="U16" s="2"/>
      <c r="V16" s="2">
        <f>IF($B$14="*","",IF(U$54="","",IF(ISNUMBER(U16)=TRUE,U16,U$54+2)))</f>
      </c>
      <c r="W16" s="289"/>
      <c r="X16" s="289"/>
      <c r="Y16" s="289"/>
      <c r="Z16" s="286"/>
    </row>
    <row r="17" spans="1:26" ht="15" customHeight="1" thickBot="1">
      <c r="A17" s="43"/>
      <c r="C17" s="293"/>
      <c r="D17" s="169">
        <f>'参加者一覧表'!D17</f>
        <v>0</v>
      </c>
      <c r="E17" s="170">
        <f>'参加者一覧表'!E17</f>
        <v>0</v>
      </c>
      <c r="F17" s="126" t="str">
        <f>IF(F$54="","",IF($D17=0,"DNC",IF(ISERROR(VLOOKUP($D17,'男子S着順'!$D$6:$Q$41,14,))=TRUE,"",IF(VLOOKUP($D17,'男子S着順'!$D$6:$Q$41,2,)&lt;&gt;"",VLOOKUP($D17,'男子S着順'!$D$6:$Q$41,2,),VLOOKUP($D17,'男子S着順'!$D$6:$Q$41,14,)))))</f>
        <v>DNC</v>
      </c>
      <c r="G17" s="87">
        <f>IF($B14="*","",IF(F$54="","",IF(ISNUMBER(F17)=TRUE,F17,F$54+3)))</f>
        <v>28</v>
      </c>
      <c r="H17" s="296"/>
      <c r="I17" s="126" t="str">
        <f>IF(I$54="","",IF($D17=0,"DNC",IF(ISERROR(VLOOKUP($D17,'男子S着順'!$H$6:$S$41,12,))=TRUE,"",IF(VLOOKUP($D17,'男子S着順'!$H$6:$S$41,2,)&lt;&gt;"",VLOOKUP($D17,'男子S着順'!$H$6:$S$41,2,),VLOOKUP($D17,'男子S着順'!$H$6:$S$41,12,)))))</f>
        <v>DNC</v>
      </c>
      <c r="J17" s="130">
        <f>IF($B14="*","",IF(I$54="","",IF(ISNUMBER(I17)=TRUE,I17,I$54+3)))</f>
        <v>28</v>
      </c>
      <c r="K17" s="307"/>
      <c r="L17" s="307"/>
      <c r="M17" s="126" t="str">
        <f>IF(M$54="","",IF($D17=0,"DNC",IF(ISERROR(VLOOKUP($D17,'男子S着順'!$L$6:$U$41,10,))=TRUE,"",IF(VLOOKUP($D17,'男子S着順'!$L$6:$U$41,2,)&lt;&gt;"",VLOOKUP($D17,'男子S着順'!$L$6:$U$41,2,),VLOOKUP($D17,'男子S着順'!$L$6:$U$41,10,)))))</f>
        <v>DNC</v>
      </c>
      <c r="N17" s="136">
        <f>IF($B14="*","",IF(M$54="","",IF(ISNUMBER(M17)=TRUE,M17,M$54+3)))</f>
        <v>28</v>
      </c>
      <c r="O17" s="290"/>
      <c r="P17" s="290"/>
      <c r="Q17" s="3"/>
      <c r="R17" s="3">
        <f>IF($B$14="*","",IF(Q$54="","",IF(ISNUMBER(Q17)=TRUE,Q17,Q$54+2)))</f>
      </c>
      <c r="S17" s="290"/>
      <c r="T17" s="290"/>
      <c r="U17" s="3"/>
      <c r="V17" s="3">
        <f>IF($B$14="*","",IF(U$54="","",IF(ISNUMBER(U17)=TRUE,U17,U$54+2)))</f>
      </c>
      <c r="W17" s="290"/>
      <c r="X17" s="290"/>
      <c r="Y17" s="290"/>
      <c r="Z17" s="287"/>
    </row>
    <row r="18" spans="1:26" ht="15" customHeight="1" thickBot="1" thickTop="1">
      <c r="A18" s="43">
        <v>4</v>
      </c>
      <c r="B18" s="28"/>
      <c r="C18" s="291" t="e">
        <f>#REF!</f>
        <v>#REF!</v>
      </c>
      <c r="D18" s="165">
        <f>'参加者一覧表'!D18</f>
        <v>63</v>
      </c>
      <c r="E18" s="171" t="str">
        <f>'参加者一覧表'!E18</f>
        <v>宇佐美　清則</v>
      </c>
      <c r="F18" s="127">
        <f>IF(F$54="","",IF($D18=0,"DNC",IF(ISERROR(VLOOKUP($D18,'男子S着順'!$D$6:$Q$41,14,))=TRUE,"",IF(VLOOKUP($D18,'男子S着順'!$D$6:$Q$41,2,)&lt;&gt;"",VLOOKUP($D18,'男子S着順'!$D$6:$Q$41,2,),VLOOKUP($D18,'男子S着順'!$D$6:$Q$41,14,)))))</f>
        <v>18</v>
      </c>
      <c r="G18" s="90">
        <f>IF($B18="*","",IF(F$54="","",IF(ISNUMBER(F18)=TRUE,F18,F$54+3)))</f>
        <v>18</v>
      </c>
      <c r="H18" s="294">
        <f>SUM(G18:G21)</f>
        <v>93</v>
      </c>
      <c r="I18" s="127" t="str">
        <f>IF(I$54="","",IF($D18=0,"DNC",IF(ISERROR(VLOOKUP($D18,'男子S着順'!$H$6:$S$41,12,))=TRUE,"",IF(VLOOKUP($D18,'男子S着順'!$H$6:$S$41,2,)&lt;&gt;"",VLOOKUP($D18,'男子S着順'!$H$6:$S$41,2,),VLOOKUP($D18,'男子S着順'!$H$6:$S$41,12,)))))</f>
        <v>DNC</v>
      </c>
      <c r="J18" s="128">
        <f>IF($B18="*","",IF(I$54="","",IF(ISNUMBER(I18)=TRUE,I18,I$54+3)))</f>
        <v>28</v>
      </c>
      <c r="K18" s="305">
        <f>SUM(J18:J21)</f>
        <v>112</v>
      </c>
      <c r="L18" s="305">
        <f>H18+K18</f>
        <v>205</v>
      </c>
      <c r="M18" s="127" t="str">
        <f>IF(M$54="","",IF($D18=0,"DNC",IF(ISERROR(VLOOKUP($D18,'男子S着順'!$L$6:$U$41,10,))=TRUE,"",IF(VLOOKUP($D18,'男子S着順'!$L$6:$U$41,2,)&lt;&gt;"",VLOOKUP($D18,'男子S着順'!$L$6:$U$41,2,),VLOOKUP($D18,'男子S着順'!$L$6:$U$41,10,)))))</f>
        <v>DNC</v>
      </c>
      <c r="N18" s="132">
        <f>IF($B18="*","",IF(M$54="","",IF(ISNUMBER(M18)=TRUE,M18,M$54+3)))</f>
        <v>28</v>
      </c>
      <c r="O18" s="288">
        <f>SUM(N18:N21)</f>
        <v>112</v>
      </c>
      <c r="P18" s="288">
        <f>H18+K18+O18</f>
        <v>317</v>
      </c>
      <c r="Q18" s="1"/>
      <c r="R18" s="1">
        <f>IF($B$18="*","",IF(Q$54="","",IF(ISNUMBER(Q18)=TRUE,Q18,Q$54+2)))</f>
      </c>
      <c r="S18" s="288">
        <f>SUM(R18:R21)</f>
        <v>0</v>
      </c>
      <c r="T18" s="288">
        <f>H18+K18+O18+S18</f>
        <v>317</v>
      </c>
      <c r="U18" s="1"/>
      <c r="V18" s="1">
        <f>IF($B$18="*","",IF(U$54="","",IF(ISNUMBER(U18)=TRUE,U18,U$54+2)))</f>
      </c>
      <c r="W18" s="288">
        <f>SUM(V18:V21)</f>
        <v>0</v>
      </c>
      <c r="X18" s="288">
        <f>IF(H18+K18+O18+S18+W18=0,"",H18+K18+O18+S18+W18)</f>
        <v>317</v>
      </c>
      <c r="Y18" s="288">
        <f>IF(X18="","",RANK(X18,$X$6:$X$46,1))</f>
        <v>7</v>
      </c>
      <c r="Z18" s="285">
        <f>IF(Y18="","",VLOOKUP(Y18,$AC$64:$AD$74,2))</f>
        <v>3</v>
      </c>
    </row>
    <row r="19" spans="1:26" ht="15" customHeight="1">
      <c r="A19" s="43"/>
      <c r="C19" s="292"/>
      <c r="D19" s="167">
        <f>'参加者一覧表'!D19</f>
        <v>65</v>
      </c>
      <c r="E19" s="168" t="str">
        <f>'参加者一覧表'!E19</f>
        <v>藤川　寿登</v>
      </c>
      <c r="F19" s="93">
        <f>IF(F$54="","",IF($D19=0,"DNC",IF(ISERROR(VLOOKUP($D19,'男子S着順'!$D$6:$Q$41,14,))=TRUE,"",IF(VLOOKUP($D19,'男子S着順'!$D$6:$Q$41,2,)&lt;&gt;"",VLOOKUP($D19,'男子S着順'!$D$6:$Q$41,2,),VLOOKUP($D19,'男子S着順'!$D$6:$Q$41,14,)))))</f>
        <v>19</v>
      </c>
      <c r="G19" s="85">
        <f>IF($B18="*","",IF(F$54="","",IF(ISNUMBER(F19)=TRUE,F19,F$54+3)))</f>
        <v>19</v>
      </c>
      <c r="H19" s="295"/>
      <c r="I19" s="93" t="str">
        <f>IF(I$54="","",IF($D19=0,"DNC",IF(ISERROR(VLOOKUP($D19,'男子S着順'!$H$6:$S$41,12,))=TRUE,"",IF(VLOOKUP($D19,'男子S着順'!$H$6:$S$41,2,)&lt;&gt;"",VLOOKUP($D19,'男子S着順'!$H$6:$S$41,2,),VLOOKUP($D19,'男子S着順'!$H$6:$S$41,12,)))))</f>
        <v>DNC</v>
      </c>
      <c r="J19" s="129">
        <f>IF($B18="*","",IF(I$54="","",IF(ISNUMBER(I19)=TRUE,I19,I$54+3)))</f>
        <v>28</v>
      </c>
      <c r="K19" s="306"/>
      <c r="L19" s="306"/>
      <c r="M19" s="93" t="str">
        <f>IF(M$54="","",IF($D19=0,"DNC",IF(ISERROR(VLOOKUP($D19,'男子S着順'!$L$6:$U$41,10,))=TRUE,"",IF(VLOOKUP($D19,'男子S着順'!$L$6:$U$41,2,)&lt;&gt;"",VLOOKUP($D19,'男子S着順'!$L$6:$U$41,2,),VLOOKUP($D19,'男子S着順'!$L$6:$U$41,10,)))))</f>
        <v>DNC</v>
      </c>
      <c r="N19" s="134">
        <f>IF($B18="*","",IF(M$54="","",IF(ISNUMBER(M19)=TRUE,M19,M$54+3)))</f>
        <v>28</v>
      </c>
      <c r="O19" s="289"/>
      <c r="P19" s="289"/>
      <c r="Q19" s="2"/>
      <c r="R19" s="2">
        <f>IF($B$18="*","",IF(Q$54="","",IF(ISNUMBER(Q19)=TRUE,Q19,Q$54+2)))</f>
      </c>
      <c r="S19" s="289"/>
      <c r="T19" s="289"/>
      <c r="U19" s="2"/>
      <c r="V19" s="2">
        <f>IF($B$18="*","",IF(U$54="","",IF(ISNUMBER(U19)=TRUE,U19,U$54+2)))</f>
      </c>
      <c r="W19" s="289"/>
      <c r="X19" s="289"/>
      <c r="Y19" s="289"/>
      <c r="Z19" s="286"/>
    </row>
    <row r="20" spans="1:26" ht="15" customHeight="1">
      <c r="A20" s="43"/>
      <c r="C20" s="292"/>
      <c r="D20" s="167">
        <f>'参加者一覧表'!D20</f>
        <v>0</v>
      </c>
      <c r="E20" s="166">
        <f>'参加者一覧表'!E20</f>
        <v>0</v>
      </c>
      <c r="F20" s="93" t="str">
        <f>IF(F$54="","",IF($D20=0,"DNC",IF(ISERROR(VLOOKUP($D20,'男子S着順'!$D$6:$Q$41,14,))=TRUE,"",IF(VLOOKUP($D20,'男子S着順'!$D$6:$Q$41,2,)&lt;&gt;"",VLOOKUP($D20,'男子S着順'!$D$6:$Q$41,2,),VLOOKUP($D20,'男子S着順'!$D$6:$Q$41,14,)))))</f>
        <v>DNC</v>
      </c>
      <c r="G20" s="85">
        <f>IF($B18="*","",IF(F$54="","",IF(ISNUMBER(F20)=TRUE,F20,F$54+3)))</f>
        <v>28</v>
      </c>
      <c r="H20" s="295"/>
      <c r="I20" s="93" t="str">
        <f>IF(I$54="","",IF($D20=0,"DNC",IF(ISERROR(VLOOKUP($D20,'男子S着順'!$H$6:$S$41,12,))=TRUE,"",IF(VLOOKUP($D20,'男子S着順'!$H$6:$S$41,2,)&lt;&gt;"",VLOOKUP($D20,'男子S着順'!$H$6:$S$41,2,),VLOOKUP($D20,'男子S着順'!$H$6:$S$41,12,)))))</f>
        <v>DNC</v>
      </c>
      <c r="J20" s="129">
        <f>IF($B18="*","",IF(I$54="","",IF(ISNUMBER(I20)=TRUE,I20,I$54+3)))</f>
        <v>28</v>
      </c>
      <c r="K20" s="306"/>
      <c r="L20" s="306"/>
      <c r="M20" s="93" t="str">
        <f>IF(M$54="","",IF($D20=0,"DNC",IF(ISERROR(VLOOKUP($D20,'男子S着順'!$L$6:$U$41,10,))=TRUE,"",IF(VLOOKUP($D20,'男子S着順'!$L$6:$U$41,2,)&lt;&gt;"",VLOOKUP($D20,'男子S着順'!$L$6:$U$41,2,),VLOOKUP($D20,'男子S着順'!$L$6:$U$41,10,)))))</f>
        <v>DNC</v>
      </c>
      <c r="N20" s="134">
        <f>IF($B18="*","",IF(M$54="","",IF(ISNUMBER(M20)=TRUE,M20,M$54+3)))</f>
        <v>28</v>
      </c>
      <c r="O20" s="289"/>
      <c r="P20" s="289"/>
      <c r="Q20" s="2"/>
      <c r="R20" s="2">
        <f>IF($B$18="*","",IF(Q$54="","",IF(ISNUMBER(Q20)=TRUE,Q20,Q$54+2)))</f>
      </c>
      <c r="S20" s="289"/>
      <c r="T20" s="289"/>
      <c r="U20" s="2"/>
      <c r="V20" s="2">
        <f>IF($B$18="*","",IF(U$54="","",IF(ISNUMBER(U20)=TRUE,U20,U$54+2)))</f>
      </c>
      <c r="W20" s="289"/>
      <c r="X20" s="289"/>
      <c r="Y20" s="289"/>
      <c r="Z20" s="286"/>
    </row>
    <row r="21" spans="1:26" ht="15" customHeight="1" thickBot="1">
      <c r="A21" s="43"/>
      <c r="C21" s="293"/>
      <c r="D21" s="169">
        <f>'参加者一覧表'!D21</f>
        <v>0</v>
      </c>
      <c r="E21" s="170">
        <f>'参加者一覧表'!E21</f>
        <v>0</v>
      </c>
      <c r="F21" s="126" t="str">
        <f>IF(F$54="","",IF($D21=0,"DNC",IF(ISERROR(VLOOKUP($D21,'男子S着順'!$D$6:$Q$41,14,))=TRUE,"",IF(VLOOKUP($D21,'男子S着順'!$D$6:$Q$41,2,)&lt;&gt;"",VLOOKUP($D21,'男子S着順'!$D$6:$Q$41,2,),VLOOKUP($D21,'男子S着順'!$D$6:$Q$41,14,)))))</f>
        <v>DNC</v>
      </c>
      <c r="G21" s="87">
        <f>IF($B18="*","",IF(F$54="","",IF(ISNUMBER(F21)=TRUE,F21,F$54+3)))</f>
        <v>28</v>
      </c>
      <c r="H21" s="296"/>
      <c r="I21" s="126" t="str">
        <f>IF(I$54="","",IF($D21=0,"DNC",IF(ISERROR(VLOOKUP($D21,'男子S着順'!$H$6:$S$41,12,))=TRUE,"",IF(VLOOKUP($D21,'男子S着順'!$H$6:$S$41,2,)&lt;&gt;"",VLOOKUP($D21,'男子S着順'!$H$6:$S$41,2,),VLOOKUP($D21,'男子S着順'!$H$6:$S$41,12,)))))</f>
        <v>DNC</v>
      </c>
      <c r="J21" s="130">
        <f>IF($B18="*","",IF(I$54="","",IF(ISNUMBER(I21)=TRUE,I21,I$54+3)))</f>
        <v>28</v>
      </c>
      <c r="K21" s="307"/>
      <c r="L21" s="307"/>
      <c r="M21" s="126" t="str">
        <f>IF(M$54="","",IF($D21=0,"DNC",IF(ISERROR(VLOOKUP($D21,'男子S着順'!$L$6:$U$41,10,))=TRUE,"",IF(VLOOKUP($D21,'男子S着順'!$L$6:$U$41,2,)&lt;&gt;"",VLOOKUP($D21,'男子S着順'!$L$6:$U$41,2,),VLOOKUP($D21,'男子S着順'!$L$6:$U$41,10,)))))</f>
        <v>DNC</v>
      </c>
      <c r="N21" s="136">
        <f>IF($B18="*","",IF(M$54="","",IF(ISNUMBER(M21)=TRUE,M21,M$54+3)))</f>
        <v>28</v>
      </c>
      <c r="O21" s="290"/>
      <c r="P21" s="290"/>
      <c r="Q21" s="3"/>
      <c r="R21" s="3">
        <f>IF($B$18="*","",IF(Q$54="","",IF(ISNUMBER(Q21)=TRUE,Q21,Q$54+2)))</f>
      </c>
      <c r="S21" s="290"/>
      <c r="T21" s="290"/>
      <c r="U21" s="3"/>
      <c r="V21" s="3">
        <f>IF($B$18="*","",IF(U$54="","",IF(ISNUMBER(U21)=TRUE,U21,U$54+2)))</f>
      </c>
      <c r="W21" s="290"/>
      <c r="X21" s="290"/>
      <c r="Y21" s="290"/>
      <c r="Z21" s="287"/>
    </row>
    <row r="22" spans="1:26" ht="15" customHeight="1" thickBot="1" thickTop="1">
      <c r="A22" s="43">
        <v>5</v>
      </c>
      <c r="B22" s="28"/>
      <c r="C22" s="291" t="e">
        <f>#REF!</f>
        <v>#REF!</v>
      </c>
      <c r="D22" s="165">
        <f>'参加者一覧表'!D22</f>
        <v>41</v>
      </c>
      <c r="E22" s="171" t="str">
        <f>'参加者一覧表'!E22</f>
        <v>後藤　文和</v>
      </c>
      <c r="F22" s="127">
        <f>IF(F$54="","",IF($D22=0,"DNC",IF(ISERROR(VLOOKUP($D22,'男子S着順'!$D$6:$Q$41,14,))=TRUE,"",IF(VLOOKUP($D22,'男子S着順'!$D$6:$Q$41,2,)&lt;&gt;"",VLOOKUP($D22,'男子S着順'!$D$6:$Q$41,2,),VLOOKUP($D22,'男子S着順'!$D$6:$Q$41,14,)))))</f>
        <v>6</v>
      </c>
      <c r="G22" s="90">
        <f>IF($B22="*","",IF(F$54="","",IF(ISNUMBER(F22)=TRUE,F22,F$54+3)))</f>
        <v>6</v>
      </c>
      <c r="H22" s="294">
        <f>SUM(G22:G25)</f>
        <v>30</v>
      </c>
      <c r="I22" s="127">
        <f>IF(I$54="","",IF($D22=0,"DNC",IF(ISERROR(VLOOKUP($D22,'男子S着順'!$H$6:$S$41,12,))=TRUE,"",IF(VLOOKUP($D22,'男子S着順'!$H$6:$S$41,2,)&lt;&gt;"",VLOOKUP($D22,'男子S着順'!$H$6:$S$41,2,),VLOOKUP($D22,'男子S着順'!$H$6:$S$41,12,)))))</f>
        <v>5</v>
      </c>
      <c r="J22" s="128">
        <f>IF($B22="*","",IF(I$54="","",IF(ISNUMBER(I22)=TRUE,I22,I$54+3)))</f>
        <v>5</v>
      </c>
      <c r="K22" s="305">
        <f>SUM(J22:J25)</f>
        <v>24</v>
      </c>
      <c r="L22" s="305">
        <f>H22+K22</f>
        <v>54</v>
      </c>
      <c r="M22" s="127">
        <f>IF(M$54="","",IF($D22=0,"DNC",IF(ISERROR(VLOOKUP($D22,'男子S着順'!$L$6:$U$41,10,))=TRUE,"",IF(VLOOKUP($D22,'男子S着順'!$L$6:$U$41,2,)&lt;&gt;"",VLOOKUP($D22,'男子S着順'!$L$6:$U$41,2,),VLOOKUP($D22,'男子S着順'!$L$6:$U$41,10,)))))</f>
        <v>3</v>
      </c>
      <c r="N22" s="132">
        <f>IF($B22="*","",IF(M$54="","",IF(ISNUMBER(M22)=TRUE,M22,M$54+3)))</f>
        <v>3</v>
      </c>
      <c r="O22" s="288">
        <f>SUM(N22:N25)</f>
        <v>18</v>
      </c>
      <c r="P22" s="288">
        <f>H22+K22+O22</f>
        <v>72</v>
      </c>
      <c r="Q22" s="1"/>
      <c r="R22" s="1">
        <f>IF($B$22="*","",IF(Q$54="","",IF(ISNUMBER(Q22)=TRUE,Q22,Q$54+2)))</f>
      </c>
      <c r="S22" s="288">
        <f>SUM(R22:R25)</f>
        <v>0</v>
      </c>
      <c r="T22" s="288">
        <f>H22+K22+O22+S22</f>
        <v>72</v>
      </c>
      <c r="U22" s="1"/>
      <c r="V22" s="1">
        <f>IF($B$22="*","",IF(U$54="","",IF(ISNUMBER(U22)=TRUE,U22,U$54+2)))</f>
      </c>
      <c r="W22" s="288">
        <f>SUM(V22:V25)</f>
        <v>0</v>
      </c>
      <c r="X22" s="288">
        <f>IF(H22+K22+O22+S22+W22=0,"",H22+K22+O22+S22+W22)</f>
        <v>72</v>
      </c>
      <c r="Y22" s="288">
        <f>IF(X22="","",RANK(X22,$X$6:$X$46,1))</f>
        <v>1</v>
      </c>
      <c r="Z22" s="285">
        <f>IF(Y22="","",VLOOKUP(Y22,$AC$64:$AD$74,2))</f>
        <v>10</v>
      </c>
    </row>
    <row r="23" spans="1:26" ht="15" customHeight="1">
      <c r="A23" s="43"/>
      <c r="C23" s="292"/>
      <c r="D23" s="167">
        <f>'参加者一覧表'!D23</f>
        <v>42</v>
      </c>
      <c r="E23" s="166" t="str">
        <f>'参加者一覧表'!E23</f>
        <v>宇留嶋　喜夫</v>
      </c>
      <c r="F23" s="93">
        <f>IF(F$54="","",IF($D23=0,"DNC",IF(ISERROR(VLOOKUP($D23,'男子S着順'!$D$6:$Q$41,14,))=TRUE,"",IF(VLOOKUP($D23,'男子S着順'!$D$6:$Q$41,2,)&lt;&gt;"",VLOOKUP($D23,'男子S着順'!$D$6:$Q$41,2,),VLOOKUP($D23,'男子S着順'!$D$6:$Q$41,14,)))))</f>
        <v>4</v>
      </c>
      <c r="G23" s="85">
        <f>IF($B22="*","",IF(F$54="","",IF(ISNUMBER(F23)=TRUE,F23,F$54+3)))</f>
        <v>4</v>
      </c>
      <c r="H23" s="295"/>
      <c r="I23" s="93">
        <f>IF(I$54="","",IF($D23=0,"DNC",IF(ISERROR(VLOOKUP($D23,'男子S着順'!$H$6:$S$41,12,))=TRUE,"",IF(VLOOKUP($D23,'男子S着順'!$H$6:$S$41,2,)&lt;&gt;"",VLOOKUP($D23,'男子S着順'!$H$6:$S$41,2,),VLOOKUP($D23,'男子S着順'!$H$6:$S$41,12,)))))</f>
        <v>4</v>
      </c>
      <c r="J23" s="129">
        <f>IF($B22="*","",IF(I$54="","",IF(ISNUMBER(I23)=TRUE,I23,I$54+3)))</f>
        <v>4</v>
      </c>
      <c r="K23" s="306"/>
      <c r="L23" s="306"/>
      <c r="M23" s="93">
        <f>IF(M$54="","",IF($D23=0,"DNC",IF(ISERROR(VLOOKUP($D23,'男子S着順'!$L$6:$U$41,10,))=TRUE,"",IF(VLOOKUP($D23,'男子S着順'!$L$6:$U$41,2,)&lt;&gt;"",VLOOKUP($D23,'男子S着順'!$L$6:$U$41,2,),VLOOKUP($D23,'男子S着順'!$L$6:$U$41,10,)))))</f>
        <v>1</v>
      </c>
      <c r="N23" s="134">
        <f>IF($B22="*","",IF(M$54="","",IF(ISNUMBER(M23)=TRUE,M23,M$54+3)))</f>
        <v>1</v>
      </c>
      <c r="O23" s="289"/>
      <c r="P23" s="289"/>
      <c r="Q23" s="2"/>
      <c r="R23" s="2">
        <f>IF($B$22="*","",IF(Q$54="","",IF(ISNUMBER(Q23)=TRUE,Q23,Q$54+2)))</f>
      </c>
      <c r="S23" s="289"/>
      <c r="T23" s="289"/>
      <c r="U23" s="2"/>
      <c r="V23" s="2">
        <f>IF($B$22="*","",IF(U$54="","",IF(ISNUMBER(U23)=TRUE,U23,U$54+2)))</f>
      </c>
      <c r="W23" s="289"/>
      <c r="X23" s="289"/>
      <c r="Y23" s="289"/>
      <c r="Z23" s="286"/>
    </row>
    <row r="24" spans="1:26" ht="15" customHeight="1">
      <c r="A24" s="43"/>
      <c r="C24" s="292"/>
      <c r="D24" s="167">
        <f>'参加者一覧表'!D24</f>
        <v>43</v>
      </c>
      <c r="E24" s="166" t="str">
        <f>'参加者一覧表'!E24</f>
        <v>広津　三丈</v>
      </c>
      <c r="F24" s="93">
        <f>IF(F$54="","",IF($D24=0,"DNC",IF(ISERROR(VLOOKUP($D24,'男子S着順'!$D$6:$Q$41,14,))=TRUE,"",IF(VLOOKUP($D24,'男子S着順'!$D$6:$Q$41,2,)&lt;&gt;"",VLOOKUP($D24,'男子S着順'!$D$6:$Q$41,2,),VLOOKUP($D24,'男子S着順'!$D$6:$Q$41,14,)))))</f>
        <v>8</v>
      </c>
      <c r="G24" s="85">
        <f>IF($B22="*","",IF(F$54="","",IF(ISNUMBER(F24)=TRUE,F24,F$54+3)))</f>
        <v>8</v>
      </c>
      <c r="H24" s="295"/>
      <c r="I24" s="93">
        <f>IF(I$54="","",IF($D24=0,"DNC",IF(ISERROR(VLOOKUP($D24,'男子S着順'!$H$6:$S$41,12,))=TRUE,"",IF(VLOOKUP($D24,'男子S着順'!$H$6:$S$41,2,)&lt;&gt;"",VLOOKUP($D24,'男子S着順'!$H$6:$S$41,2,),VLOOKUP($D24,'男子S着順'!$H$6:$S$41,12,)))))</f>
        <v>2</v>
      </c>
      <c r="J24" s="129">
        <f>IF($B22="*","",IF(I$54="","",IF(ISNUMBER(I24)=TRUE,I24,I$54+3)))</f>
        <v>2</v>
      </c>
      <c r="K24" s="306"/>
      <c r="L24" s="306"/>
      <c r="M24" s="93">
        <f>IF(M$54="","",IF($D24=0,"DNC",IF(ISERROR(VLOOKUP($D24,'男子S着順'!$L$6:$U$41,10,))=TRUE,"",IF(VLOOKUP($D24,'男子S着順'!$L$6:$U$41,2,)&lt;&gt;"",VLOOKUP($D24,'男子S着順'!$L$6:$U$41,2,),VLOOKUP($D24,'男子S着順'!$L$6:$U$41,10,)))))</f>
        <v>9</v>
      </c>
      <c r="N24" s="134">
        <f>IF($B22="*","",IF(M$54="","",IF(ISNUMBER(M24)=TRUE,M24,M$54+3)))</f>
        <v>9</v>
      </c>
      <c r="O24" s="289"/>
      <c r="P24" s="289"/>
      <c r="Q24" s="2"/>
      <c r="R24" s="2">
        <f>IF($B$22="*","",IF(Q$54="","",IF(ISNUMBER(Q24)=TRUE,Q24,Q$54+2)))</f>
      </c>
      <c r="S24" s="289"/>
      <c r="T24" s="289"/>
      <c r="U24" s="2"/>
      <c r="V24" s="2">
        <f>IF($B$22="*","",IF(U$54="","",IF(ISNUMBER(U24)=TRUE,U24,U$54+2)))</f>
      </c>
      <c r="W24" s="289"/>
      <c r="X24" s="289"/>
      <c r="Y24" s="289"/>
      <c r="Z24" s="286"/>
    </row>
    <row r="25" spans="1:26" ht="15" customHeight="1" thickBot="1">
      <c r="A25" s="43"/>
      <c r="C25" s="293"/>
      <c r="D25" s="169">
        <f>'参加者一覧表'!D25</f>
        <v>44</v>
      </c>
      <c r="E25" s="170" t="str">
        <f>'参加者一覧表'!E25</f>
        <v>高原　正一</v>
      </c>
      <c r="F25" s="126">
        <f>IF(F$54="","",IF($D25=0,"DNC",IF(ISERROR(VLOOKUP($D25,'男子S着順'!$D$6:$Q$41,14,))=TRUE,"",IF(VLOOKUP($D25,'男子S着順'!$D$6:$Q$41,2,)&lt;&gt;"",VLOOKUP($D25,'男子S着順'!$D$6:$Q$41,2,),VLOOKUP($D25,'男子S着順'!$D$6:$Q$41,14,)))))</f>
        <v>12</v>
      </c>
      <c r="G25" s="87">
        <f>IF($B22="*","",IF(F$54="","",IF(ISNUMBER(F25)=TRUE,F25,F$54+3)))</f>
        <v>12</v>
      </c>
      <c r="H25" s="296"/>
      <c r="I25" s="126">
        <f>IF(I$54="","",IF($D25=0,"DNC",IF(ISERROR(VLOOKUP($D25,'男子S着順'!$H$6:$S$41,12,))=TRUE,"",IF(VLOOKUP($D25,'男子S着順'!$H$6:$S$41,2,)&lt;&gt;"",VLOOKUP($D25,'男子S着順'!$H$6:$S$41,2,),VLOOKUP($D25,'男子S着順'!$H$6:$S$41,12,)))))</f>
        <v>13</v>
      </c>
      <c r="J25" s="130">
        <f>IF($B22="*","",IF(I$54="","",IF(ISNUMBER(I25)=TRUE,I25,I$54+3)))</f>
        <v>13</v>
      </c>
      <c r="K25" s="307"/>
      <c r="L25" s="307"/>
      <c r="M25" s="126">
        <f>IF(M$54="","",IF($D25=0,"DNC",IF(ISERROR(VLOOKUP($D25,'男子S着順'!$L$6:$U$41,10,))=TRUE,"",IF(VLOOKUP($D25,'男子S着順'!$L$6:$U$41,2,)&lt;&gt;"",VLOOKUP($D25,'男子S着順'!$L$6:$U$41,2,),VLOOKUP($D25,'男子S着順'!$L$6:$U$41,10,)))))</f>
        <v>5</v>
      </c>
      <c r="N25" s="136">
        <f>IF($B22="*","",IF(M$54="","",IF(ISNUMBER(M25)=TRUE,M25,M$54+3)))</f>
        <v>5</v>
      </c>
      <c r="O25" s="290"/>
      <c r="P25" s="290"/>
      <c r="Q25" s="3"/>
      <c r="R25" s="3">
        <f>IF($B$22="*","",IF(Q$54="","",IF(ISNUMBER(Q25)=TRUE,Q25,Q$54+2)))</f>
      </c>
      <c r="S25" s="290"/>
      <c r="T25" s="290"/>
      <c r="U25" s="3"/>
      <c r="V25" s="3">
        <f>IF($B$22="*","",IF(U$54="","",IF(ISNUMBER(U25)=TRUE,U25,U$54+2)))</f>
      </c>
      <c r="W25" s="290"/>
      <c r="X25" s="290"/>
      <c r="Y25" s="290"/>
      <c r="Z25" s="287"/>
    </row>
    <row r="26" spans="1:26" ht="15" customHeight="1" thickBot="1" thickTop="1">
      <c r="A26" s="43">
        <v>6</v>
      </c>
      <c r="B26" s="28"/>
      <c r="C26" s="291" t="e">
        <f>#REF!</f>
        <v>#REF!</v>
      </c>
      <c r="D26" s="165">
        <f>'参加者一覧表'!D26</f>
        <v>81</v>
      </c>
      <c r="E26" s="171" t="str">
        <f>'参加者一覧表'!E26</f>
        <v>河野　義樹</v>
      </c>
      <c r="F26" s="127">
        <f>IF(F$54="","",IF($D26=0,"DNC",IF(ISERROR(VLOOKUP($D26,'男子S着順'!$D$6:$Q$41,14,))=TRUE,"",IF(VLOOKUP($D26,'男子S着順'!$D$6:$Q$41,2,)&lt;&gt;"",VLOOKUP($D26,'男子S着順'!$D$6:$Q$41,2,),VLOOKUP($D26,'男子S着順'!$D$6:$Q$41,14,)))))</f>
        <v>2</v>
      </c>
      <c r="G26" s="90">
        <f>IF($B26="*","",IF(F$54="","",IF(ISNUMBER(F26)=TRUE,F26,F$54+3)))</f>
        <v>2</v>
      </c>
      <c r="H26" s="294">
        <f>SUM(G26:G29)</f>
        <v>67</v>
      </c>
      <c r="I26" s="127" t="s">
        <v>117</v>
      </c>
      <c r="J26" s="128">
        <v>6</v>
      </c>
      <c r="K26" s="305">
        <f>SUM(J26:J29)</f>
        <v>69</v>
      </c>
      <c r="L26" s="305">
        <f>H26+K26</f>
        <v>136</v>
      </c>
      <c r="M26" s="127">
        <f>IF(M$54="","",IF($D26=0,"DNC",IF(ISERROR(VLOOKUP($D26,'男子S着順'!$L$6:$U$41,10,))=TRUE,"",IF(VLOOKUP($D26,'男子S着順'!$L$6:$U$41,2,)&lt;&gt;"",VLOOKUP($D26,'男子S着順'!$L$6:$U$41,2,),VLOOKUP($D26,'男子S着順'!$L$6:$U$41,10,)))))</f>
        <v>6</v>
      </c>
      <c r="N26" s="132">
        <f>IF($B25="*","",IF(M$54="","",IF(ISNUMBER(M26)=TRUE,M26,M$54+3)))</f>
        <v>6</v>
      </c>
      <c r="O26" s="288">
        <f>SUM(N26:N29)</f>
        <v>64</v>
      </c>
      <c r="P26" s="288">
        <f>H26+K26+O26</f>
        <v>200</v>
      </c>
      <c r="Q26" s="1"/>
      <c r="R26" s="1">
        <f>IF($B$26="*","",IF(Q$54="","",IF(ISNUMBER(Q26)=TRUE,Q26,Q$54+2)))</f>
      </c>
      <c r="S26" s="288">
        <f>SUM(R26:R29)</f>
        <v>0</v>
      </c>
      <c r="T26" s="288">
        <f>H26+K26+O26+S26</f>
        <v>200</v>
      </c>
      <c r="U26" s="1"/>
      <c r="V26" s="1">
        <f>IF($B$26="*","",IF(U$54="","",IF(ISNUMBER(U26)=TRUE,U26,U$54+2)))</f>
      </c>
      <c r="W26" s="288">
        <f>SUM(V26:V29)</f>
        <v>0</v>
      </c>
      <c r="X26" s="288">
        <f>IF(H26+K26+O26+S26+W26=0,"",H26+K26+O26+S26+W26)</f>
        <v>200</v>
      </c>
      <c r="Y26" s="288">
        <f>IF(X26="","",RANK(X26,$X$6:$X$46,1))</f>
        <v>4</v>
      </c>
      <c r="Z26" s="285">
        <f>IF(Y26="","",VLOOKUP(Y26,$AC$64:$AD$74,2))</f>
        <v>6</v>
      </c>
    </row>
    <row r="27" spans="1:26" ht="15" customHeight="1">
      <c r="A27" s="43"/>
      <c r="C27" s="292"/>
      <c r="D27" s="167">
        <f>'参加者一覧表'!D27</f>
        <v>83</v>
      </c>
      <c r="E27" s="166" t="str">
        <f>'参加者一覧表'!E27</f>
        <v>吉田　悦朗</v>
      </c>
      <c r="F27" s="93">
        <f>IF(F$54="","",IF($D27=0,"DNC",IF(ISERROR(VLOOKUP($D27,'男子S着順'!$D$6:$Q$41,14,))=TRUE,"",IF(VLOOKUP($D27,'男子S着順'!$D$6:$Q$41,2,)&lt;&gt;"",VLOOKUP($D27,'男子S着順'!$D$6:$Q$41,2,),VLOOKUP($D27,'男子S着順'!$D$6:$Q$41,14,)))))</f>
        <v>9</v>
      </c>
      <c r="G27" s="85">
        <f>IF($B26="*","",IF(F$54="","",IF(ISNUMBER(F27)=TRUE,F27,F$54+3)))</f>
        <v>9</v>
      </c>
      <c r="H27" s="295"/>
      <c r="I27" s="93">
        <f>IF(I$54="","",IF($D27=0,"DNC",IF(ISERROR(VLOOKUP($D27,'男子S着順'!$H$6:$S$41,12,))=TRUE,"",IF(VLOOKUP($D27,'男子S着順'!$H$6:$S$41,2,)&lt;&gt;"",VLOOKUP($D27,'男子S着順'!$H$6:$S$41,2,),VLOOKUP($D27,'男子S着順'!$H$6:$S$41,12,)))))</f>
        <v>7</v>
      </c>
      <c r="J27" s="129">
        <f>IF($B26="*","",IF(I$54="","",IF(ISNUMBER(I27)=TRUE,I27,I$54+3)))</f>
        <v>7</v>
      </c>
      <c r="K27" s="306"/>
      <c r="L27" s="306"/>
      <c r="M27" s="93">
        <f>IF(M$54="","",IF($D27=0,"DNC",IF(ISERROR(VLOOKUP($D27,'男子S着順'!$L$6:$U$41,10,))=TRUE,"",IF(VLOOKUP($D27,'男子S着順'!$L$6:$U$41,2,)&lt;&gt;"",VLOOKUP($D27,'男子S着順'!$L$6:$U$41,2,),VLOOKUP($D27,'男子S着順'!$L$6:$U$41,10,)))))</f>
        <v>2</v>
      </c>
      <c r="N27" s="134">
        <f>IF($B26="*","",IF(M$54="","",IF(ISNUMBER(M27)=TRUE,M27,M$54+3)))</f>
        <v>2</v>
      </c>
      <c r="O27" s="289"/>
      <c r="P27" s="289"/>
      <c r="Q27" s="2"/>
      <c r="R27" s="2">
        <f>IF($B$26="*","",IF(Q$54="","",IF(ISNUMBER(Q27)=TRUE,Q27,Q$54+2)))</f>
      </c>
      <c r="S27" s="289"/>
      <c r="T27" s="289"/>
      <c r="U27" s="2"/>
      <c r="V27" s="2">
        <f>IF($B$26="*","",IF(U$54="","",IF(ISNUMBER(U27)=TRUE,U27,U$54+2)))</f>
      </c>
      <c r="W27" s="289"/>
      <c r="X27" s="289"/>
      <c r="Y27" s="289"/>
      <c r="Z27" s="286"/>
    </row>
    <row r="28" spans="1:26" ht="15" customHeight="1">
      <c r="A28" s="43"/>
      <c r="C28" s="292"/>
      <c r="D28" s="167">
        <f>'参加者一覧表'!D28</f>
        <v>0</v>
      </c>
      <c r="E28" s="166">
        <f>'参加者一覧表'!E28</f>
        <v>0</v>
      </c>
      <c r="F28" s="93" t="str">
        <f>IF(F$54="","",IF($D28=0,"DNC",IF(ISERROR(VLOOKUP($D28,'男子S着順'!$D$6:$Q$41,14,))=TRUE,"",IF(VLOOKUP($D28,'男子S着順'!$D$6:$Q$41,2,)&lt;&gt;"",VLOOKUP($D28,'男子S着順'!$D$6:$Q$41,2,),VLOOKUP($D28,'男子S着順'!$D$6:$Q$41,14,)))))</f>
        <v>DNC</v>
      </c>
      <c r="G28" s="85">
        <f>IF($B26="*","",IF(F$54="","",IF(ISNUMBER(F28)=TRUE,F28,F$54+3)))</f>
        <v>28</v>
      </c>
      <c r="H28" s="295"/>
      <c r="I28" s="93" t="str">
        <f>IF(I$54="","",IF($D28=0,"DNC",IF(ISERROR(VLOOKUP($D28,'男子S着順'!$H$6:$S$41,12,))=TRUE,"",IF(VLOOKUP($D28,'男子S着順'!$H$6:$S$41,2,)&lt;&gt;"",VLOOKUP($D28,'男子S着順'!$H$6:$S$41,2,),VLOOKUP($D28,'男子S着順'!$H$6:$S$41,12,)))))</f>
        <v>DNC</v>
      </c>
      <c r="J28" s="129">
        <f>IF($B26="*","",IF(I$54="","",IF(ISNUMBER(I28)=TRUE,I28,I$54+3)))</f>
        <v>28</v>
      </c>
      <c r="K28" s="306"/>
      <c r="L28" s="306"/>
      <c r="M28" s="93" t="str">
        <f>IF(M$54="","",IF($D28=0,"DNC",IF(ISERROR(VLOOKUP($D28,'男子S着順'!$L$6:$U$41,10,))=TRUE,"",IF(VLOOKUP($D28,'男子S着順'!$L$6:$U$41,2,)&lt;&gt;"",VLOOKUP($D28,'男子S着順'!$L$6:$U$41,2,),VLOOKUP($D28,'男子S着順'!$L$6:$U$41,10,)))))</f>
        <v>DNC</v>
      </c>
      <c r="N28" s="134">
        <f>IF($B26="*","",IF(M$54="","",IF(ISNUMBER(M28)=TRUE,M28,M$54+3)))</f>
        <v>28</v>
      </c>
      <c r="O28" s="289"/>
      <c r="P28" s="289"/>
      <c r="Q28" s="2"/>
      <c r="R28" s="2">
        <f>IF($B$26="*","",IF(Q$54="","",IF(ISNUMBER(Q28)=TRUE,Q28,Q$54+2)))</f>
      </c>
      <c r="S28" s="289"/>
      <c r="T28" s="289"/>
      <c r="U28" s="2"/>
      <c r="V28" s="2">
        <f>IF($B$26="*","",IF(U$54="","",IF(ISNUMBER(U28)=TRUE,U28,U$54+2)))</f>
      </c>
      <c r="W28" s="289"/>
      <c r="X28" s="289"/>
      <c r="Y28" s="289"/>
      <c r="Z28" s="286"/>
    </row>
    <row r="29" spans="1:26" ht="15" customHeight="1" thickBot="1">
      <c r="A29" s="43"/>
      <c r="C29" s="293"/>
      <c r="D29" s="169">
        <f>'参加者一覧表'!D29</f>
        <v>0</v>
      </c>
      <c r="E29" s="170">
        <f>'参加者一覧表'!E29</f>
        <v>0</v>
      </c>
      <c r="F29" s="126" t="str">
        <f>IF(F$54="","",IF($D29=0,"DNC",IF(ISERROR(VLOOKUP($D29,'男子S着順'!$D$6:$Q$41,14,))=TRUE,"",IF(VLOOKUP($D29,'男子S着順'!$D$6:$Q$41,2,)&lt;&gt;"",VLOOKUP($D29,'男子S着順'!$D$6:$Q$41,2,),VLOOKUP($D29,'男子S着順'!$D$6:$Q$41,14,)))))</f>
        <v>DNC</v>
      </c>
      <c r="G29" s="87">
        <f>IF($B26="*","",IF(F$54="","",IF(ISNUMBER(F29)=TRUE,F29,F$54+3)))</f>
        <v>28</v>
      </c>
      <c r="H29" s="296"/>
      <c r="I29" s="126" t="str">
        <f>IF(I$54="","",IF($D29=0,"DNC",IF(ISERROR(VLOOKUP($D29,'男子S着順'!$H$6:$S$41,12,))=TRUE,"",IF(VLOOKUP($D29,'男子S着順'!$H$6:$S$41,2,)&lt;&gt;"",VLOOKUP($D29,'男子S着順'!$H$6:$S$41,2,),VLOOKUP($D29,'男子S着順'!$H$6:$S$41,12,)))))</f>
        <v>DNC</v>
      </c>
      <c r="J29" s="130">
        <f>IF($B26="*","",IF(I$54="","",IF(ISNUMBER(I29)=TRUE,I29,I$54+3)))</f>
        <v>28</v>
      </c>
      <c r="K29" s="307"/>
      <c r="L29" s="307"/>
      <c r="M29" s="126" t="str">
        <f>IF(M$54="","",IF($D29=0,"DNC",IF(ISERROR(VLOOKUP($D29,'男子S着順'!$L$6:$U$41,10,))=TRUE,"",IF(VLOOKUP($D29,'男子S着順'!$L$6:$U$41,2,)&lt;&gt;"",VLOOKUP($D29,'男子S着順'!$L$6:$U$41,2,),VLOOKUP($D29,'男子S着順'!$L$6:$U$41,10,)))))</f>
        <v>DNC</v>
      </c>
      <c r="N29" s="136">
        <f>IF($B26="*","",IF(M$54="","",IF(ISNUMBER(M29)=TRUE,M29,M$54+3)))</f>
        <v>28</v>
      </c>
      <c r="O29" s="290"/>
      <c r="P29" s="290"/>
      <c r="Q29" s="3"/>
      <c r="R29" s="3">
        <f>IF($B$26="*","",IF(Q$54="","",IF(ISNUMBER(Q29)=TRUE,Q29,Q$54+2)))</f>
      </c>
      <c r="S29" s="290"/>
      <c r="T29" s="290"/>
      <c r="U29" s="3"/>
      <c r="V29" s="3">
        <f>IF($B$26="*","",IF(U$54="","",IF(ISNUMBER(U29)=TRUE,U29,U$54+2)))</f>
      </c>
      <c r="W29" s="290"/>
      <c r="X29" s="290"/>
      <c r="Y29" s="290"/>
      <c r="Z29" s="287"/>
    </row>
    <row r="30" spans="1:26" ht="15" customHeight="1" thickBot="1" thickTop="1">
      <c r="A30" s="43">
        <v>7</v>
      </c>
      <c r="B30" s="28"/>
      <c r="C30" s="291" t="e">
        <f>#REF!</f>
        <v>#REF!</v>
      </c>
      <c r="D30" s="165">
        <f>'参加者一覧表'!D30</f>
        <v>111</v>
      </c>
      <c r="E30" s="171" t="str">
        <f>'参加者一覧表'!E30</f>
        <v>首藤　英明</v>
      </c>
      <c r="F30" s="127">
        <f>IF(F$54="","",IF($D30=0,"DNC",IF(ISERROR(VLOOKUP($D30,'男子S着順'!$D$6:$Q$41,14,))=TRUE,"",IF(VLOOKUP($D30,'男子S着順'!$D$6:$Q$41,2,)&lt;&gt;"",VLOOKUP($D30,'男子S着順'!$D$6:$Q$41,2,),VLOOKUP($D30,'男子S着順'!$D$6:$Q$41,14,)))))</f>
        <v>10</v>
      </c>
      <c r="G30" s="90">
        <f>IF($B30="*","",IF(F$54="","",IF(ISNUMBER(F30)=TRUE,F30,F$54+3)))</f>
        <v>10</v>
      </c>
      <c r="H30" s="294">
        <f>SUM(G30:G33)</f>
        <v>94</v>
      </c>
      <c r="I30" s="127">
        <f>IF(I$54="","",IF($D30=0,"DNC",IF(ISERROR(VLOOKUP($D30,'男子S着順'!$H$6:$S$41,12,))=TRUE,"",IF(VLOOKUP($D30,'男子S着順'!$H$6:$S$41,2,)&lt;&gt;"",VLOOKUP($D30,'男子S着順'!$H$6:$S$41,2,),VLOOKUP($D30,'男子S着順'!$H$6:$S$41,12,)))))</f>
        <v>6</v>
      </c>
      <c r="J30" s="128">
        <f>IF($B30="*","",IF(I$54="","",IF(ISNUMBER(I30)=TRUE,I30,I$54+3)))</f>
        <v>6</v>
      </c>
      <c r="K30" s="305">
        <f>SUM(J30:J33)</f>
        <v>90</v>
      </c>
      <c r="L30" s="305">
        <f>H30+K30</f>
        <v>184</v>
      </c>
      <c r="M30" s="127">
        <f>IF(M$54="","",IF($D30=0,"DNC",IF(ISERROR(VLOOKUP($D30,'男子S着順'!$L$6:$U$41,10,))=TRUE,"",IF(VLOOKUP($D30,'男子S着順'!$L$6:$U$41,2,)&lt;&gt;"",VLOOKUP($D30,'男子S着順'!$L$6:$U$41,2,),VLOOKUP($D30,'男子S着順'!$L$6:$U$41,10,)))))</f>
        <v>13</v>
      </c>
      <c r="N30" s="132">
        <f>IF($B30="*","",IF(M$54="","",IF(ISNUMBER(M30)=TRUE,M30,M$54+3)))</f>
        <v>13</v>
      </c>
      <c r="O30" s="288">
        <f>SUM(N30:N33)</f>
        <v>97</v>
      </c>
      <c r="P30" s="288">
        <f>H30+K30+O30</f>
        <v>281</v>
      </c>
      <c r="Q30" s="1"/>
      <c r="R30" s="1">
        <f>IF($B$30="*","",IF(Q$54="","",IF(ISNUMBER(Q30)=TRUE,Q30,Q$54+2)))</f>
      </c>
      <c r="S30" s="288">
        <f>SUM(R30:R33)</f>
        <v>0</v>
      </c>
      <c r="T30" s="288">
        <f>H30+K30+O30+S30</f>
        <v>281</v>
      </c>
      <c r="U30" s="1"/>
      <c r="V30" s="1">
        <f>IF($B$30="*","",IF(U$54="","",IF(ISNUMBER(U30)=TRUE,U30,U$54+2)))</f>
      </c>
      <c r="W30" s="288">
        <f>SUM(V30:V33)</f>
        <v>0</v>
      </c>
      <c r="X30" s="288">
        <f>IF(H30+K30+O30+S30+W30=0,"",H30+K30+O30+S30+W30)</f>
        <v>281</v>
      </c>
      <c r="Y30" s="288">
        <f>IF(X30="","",RANK(X30,$X$6:$X$46,1))</f>
        <v>6</v>
      </c>
      <c r="Z30" s="285">
        <f>IF(Y30="","",VLOOKUP(Y30,$AC$64:$AD$74,2))</f>
        <v>4</v>
      </c>
    </row>
    <row r="31" spans="1:26" ht="15" customHeight="1">
      <c r="A31" s="43"/>
      <c r="C31" s="292"/>
      <c r="D31" s="167">
        <f>'参加者一覧表'!D31</f>
        <v>0</v>
      </c>
      <c r="E31" s="166">
        <f>'参加者一覧表'!E31</f>
        <v>0</v>
      </c>
      <c r="F31" s="93" t="str">
        <f>IF(F$54="","",IF($D31=0,"DNC",IF(ISERROR(VLOOKUP($D31,'男子S着順'!$D$6:$Q$41,14,))=TRUE,"",IF(VLOOKUP($D31,'男子S着順'!$D$6:$Q$41,2,)&lt;&gt;"",VLOOKUP($D31,'男子S着順'!$D$6:$Q$41,2,),VLOOKUP($D31,'男子S着順'!$D$6:$Q$41,14,)))))</f>
        <v>DNC</v>
      </c>
      <c r="G31" s="85">
        <f>IF($B30="*","",IF(F$54="","",IF(ISNUMBER(F31)=TRUE,F31,F$54+3)))</f>
        <v>28</v>
      </c>
      <c r="H31" s="295"/>
      <c r="I31" s="93" t="str">
        <f>IF(I$54="","",IF($D31=0,"DNC",IF(ISERROR(VLOOKUP($D31,'男子S着順'!$H$6:$S$41,12,))=TRUE,"",IF(VLOOKUP($D31,'男子S着順'!$H$6:$S$41,2,)&lt;&gt;"",VLOOKUP($D31,'男子S着順'!$H$6:$S$41,2,),VLOOKUP($D31,'男子S着順'!$H$6:$S$41,12,)))))</f>
        <v>DNC</v>
      </c>
      <c r="J31" s="129">
        <f>IF($B30="*","",IF(I$54="","",IF(ISNUMBER(I31)=TRUE,I31,I$54+3)))</f>
        <v>28</v>
      </c>
      <c r="K31" s="306"/>
      <c r="L31" s="306"/>
      <c r="M31" s="93" t="str">
        <f>IF(M$54="","",IF($D31=0,"DNC",IF(ISERROR(VLOOKUP($D31,'男子S着順'!$L$6:$U$41,10,))=TRUE,"",IF(VLOOKUP($D31,'男子S着順'!$L$6:$U$41,2,)&lt;&gt;"",VLOOKUP($D31,'男子S着順'!$L$6:$U$41,2,),VLOOKUP($D31,'男子S着順'!$L$6:$U$41,10,)))))</f>
        <v>DNC</v>
      </c>
      <c r="N31" s="134">
        <f>IF($B30="*","",IF(M$54="","",IF(ISNUMBER(M31)=TRUE,M31,M$54+3)))</f>
        <v>28</v>
      </c>
      <c r="O31" s="289"/>
      <c r="P31" s="289"/>
      <c r="Q31" s="2"/>
      <c r="R31" s="2">
        <f>IF($B$30="*","",IF(Q$54="","",IF(ISNUMBER(Q31)=TRUE,Q31,Q$54+2)))</f>
      </c>
      <c r="S31" s="289"/>
      <c r="T31" s="289"/>
      <c r="U31" s="2"/>
      <c r="V31" s="2">
        <f>IF($B$30="*","",IF(U$54="","",IF(ISNUMBER(U31)=TRUE,U31,U$54+2)))</f>
      </c>
      <c r="W31" s="289"/>
      <c r="X31" s="289"/>
      <c r="Y31" s="289"/>
      <c r="Z31" s="286"/>
    </row>
    <row r="32" spans="1:26" ht="15" customHeight="1">
      <c r="A32" s="43"/>
      <c r="C32" s="292"/>
      <c r="D32" s="167">
        <f>'参加者一覧表'!D32</f>
        <v>0</v>
      </c>
      <c r="E32" s="166">
        <f>'参加者一覧表'!E32</f>
        <v>0</v>
      </c>
      <c r="F32" s="93" t="str">
        <f>IF(F$54="","",IF($D32=0,"DNC",IF(ISERROR(VLOOKUP($D32,'男子S着順'!$D$6:$Q$41,14,))=TRUE,"",IF(VLOOKUP($D32,'男子S着順'!$D$6:$Q$41,2,)&lt;&gt;"",VLOOKUP($D32,'男子S着順'!$D$6:$Q$41,2,),VLOOKUP($D32,'男子S着順'!$D$6:$Q$41,14,)))))</f>
        <v>DNC</v>
      </c>
      <c r="G32" s="85">
        <f>IF($B30="*","",IF(F$54="","",IF(ISNUMBER(F32)=TRUE,F32,F$54+3)))</f>
        <v>28</v>
      </c>
      <c r="H32" s="295"/>
      <c r="I32" s="93" t="str">
        <f>IF(I$54="","",IF($D32=0,"DNC",IF(ISERROR(VLOOKUP($D32,'男子S着順'!$H$6:$S$41,12,))=TRUE,"",IF(VLOOKUP($D32,'男子S着順'!$H$6:$S$41,2,)&lt;&gt;"",VLOOKUP($D32,'男子S着順'!$H$6:$S$41,2,),VLOOKUP($D32,'男子S着順'!$H$6:$S$41,12,)))))</f>
        <v>DNC</v>
      </c>
      <c r="J32" s="129">
        <f>IF($B30="*","",IF(I$54="","",IF(ISNUMBER(I32)=TRUE,I32,I$54+3)))</f>
        <v>28</v>
      </c>
      <c r="K32" s="306"/>
      <c r="L32" s="306"/>
      <c r="M32" s="93" t="str">
        <f>IF(M$54="","",IF($D32=0,"DNC",IF(ISERROR(VLOOKUP($D32,'男子S着順'!$L$6:$U$41,10,))=TRUE,"",IF(VLOOKUP($D32,'男子S着順'!$L$6:$U$41,2,)&lt;&gt;"",VLOOKUP($D32,'男子S着順'!$L$6:$U$41,2,),VLOOKUP($D32,'男子S着順'!$L$6:$U$41,10,)))))</f>
        <v>DNC</v>
      </c>
      <c r="N32" s="134">
        <f>IF($B30="*","",IF(M$54="","",IF(ISNUMBER(M32)=TRUE,M32,M$54+3)))</f>
        <v>28</v>
      </c>
      <c r="O32" s="289"/>
      <c r="P32" s="289"/>
      <c r="Q32" s="2"/>
      <c r="R32" s="2">
        <f>IF($B$30="*","",IF(Q$54="","",IF(ISNUMBER(Q32)=TRUE,Q32,Q$54+2)))</f>
      </c>
      <c r="S32" s="289"/>
      <c r="T32" s="289"/>
      <c r="U32" s="2"/>
      <c r="V32" s="2">
        <f>IF($B$30="*","",IF(U$54="","",IF(ISNUMBER(U32)=TRUE,U32,U$54+2)))</f>
      </c>
      <c r="W32" s="289"/>
      <c r="X32" s="289"/>
      <c r="Y32" s="289"/>
      <c r="Z32" s="286"/>
    </row>
    <row r="33" spans="1:26" ht="15" customHeight="1" thickBot="1">
      <c r="A33" s="43"/>
      <c r="C33" s="293"/>
      <c r="D33" s="169">
        <f>'参加者一覧表'!D33</f>
        <v>0</v>
      </c>
      <c r="E33" s="170">
        <f>'参加者一覧表'!E33</f>
        <v>0</v>
      </c>
      <c r="F33" s="126" t="str">
        <f>IF(F$54="","",IF($D33=0,"DNC",IF(ISERROR(VLOOKUP($D33,'男子S着順'!$D$6:$Q$41,14,))=TRUE,"",IF(VLOOKUP($D33,'男子S着順'!$D$6:$Q$41,2,)&lt;&gt;"",VLOOKUP($D33,'男子S着順'!$D$6:$Q$41,2,),VLOOKUP($D33,'男子S着順'!$D$6:$Q$41,14,)))))</f>
        <v>DNC</v>
      </c>
      <c r="G33" s="87">
        <f>IF($B30="*","",IF(F$54="","",IF(ISNUMBER(F33)=TRUE,F33,F$54+3)))</f>
        <v>28</v>
      </c>
      <c r="H33" s="296"/>
      <c r="I33" s="126" t="str">
        <f>IF(I$54="","",IF($D33=0,"DNC",IF(ISERROR(VLOOKUP($D33,'男子S着順'!$H$6:$S$41,12,))=TRUE,"",IF(VLOOKUP($D33,'男子S着順'!$H$6:$S$41,2,)&lt;&gt;"",VLOOKUP($D33,'男子S着順'!$H$6:$S$41,2,),VLOOKUP($D33,'男子S着順'!$H$6:$S$41,12,)))))</f>
        <v>DNC</v>
      </c>
      <c r="J33" s="130">
        <f>IF($B30="*","",IF(I$54="","",IF(ISNUMBER(I33)=TRUE,I33,I$54+3)))</f>
        <v>28</v>
      </c>
      <c r="K33" s="307"/>
      <c r="L33" s="307"/>
      <c r="M33" s="126" t="str">
        <f>IF(M$54="","",IF($D33=0,"DNC",IF(ISERROR(VLOOKUP($D33,'男子S着順'!$L$6:$U$41,10,))=TRUE,"",IF(VLOOKUP($D33,'男子S着順'!$L$6:$U$41,2,)&lt;&gt;"",VLOOKUP($D33,'男子S着順'!$L$6:$U$41,2,),VLOOKUP($D33,'男子S着順'!$L$6:$U$41,10,)))))</f>
        <v>DNC</v>
      </c>
      <c r="N33" s="136">
        <f>IF($B30="*","",IF(M$54="","",IF(ISNUMBER(M33)=TRUE,M33,M$54+3)))</f>
        <v>28</v>
      </c>
      <c r="O33" s="290"/>
      <c r="P33" s="290"/>
      <c r="Q33" s="3"/>
      <c r="R33" s="3">
        <f>IF($B$30="*","",IF(Q$54="","",IF(ISNUMBER(Q33)=TRUE,Q33,Q$54+2)))</f>
      </c>
      <c r="S33" s="290"/>
      <c r="T33" s="290"/>
      <c r="U33" s="3"/>
      <c r="V33" s="3">
        <f>IF($B$30="*","",IF(U$54="","",IF(ISNUMBER(U33)=TRUE,U33,U$54+2)))</f>
      </c>
      <c r="W33" s="290"/>
      <c r="X33" s="290"/>
      <c r="Y33" s="290"/>
      <c r="Z33" s="287"/>
    </row>
    <row r="34" spans="1:26" ht="15" customHeight="1" thickBot="1" thickTop="1">
      <c r="A34" s="43">
        <v>8</v>
      </c>
      <c r="B34" s="28"/>
      <c r="C34" s="291" t="e">
        <f>#REF!</f>
        <v>#REF!</v>
      </c>
      <c r="D34" s="165">
        <f>'参加者一覧表'!D34</f>
        <v>101</v>
      </c>
      <c r="E34" s="171" t="str">
        <f>'参加者一覧表'!E34</f>
        <v>五十川　浩司</v>
      </c>
      <c r="F34" s="127">
        <f>IF(F$54="","",IF($D34=0,"DNC",IF(ISERROR(VLOOKUP($D34,'男子S着順'!$D$6:$Q$41,14,))=TRUE,"",IF(VLOOKUP($D34,'男子S着順'!$D$6:$Q$41,2,)&lt;&gt;"",VLOOKUP($D34,'男子S着順'!$D$6:$Q$41,2,),VLOOKUP($D34,'男子S着順'!$D$6:$Q$41,14,)))))</f>
        <v>3</v>
      </c>
      <c r="G34" s="90">
        <f>IF($B34="*","",IF(F$54="","",IF(ISNUMBER(F34)=TRUE,F34,F$54+3)))</f>
        <v>3</v>
      </c>
      <c r="H34" s="294">
        <f>SUM(G34:G37)</f>
        <v>76</v>
      </c>
      <c r="I34" s="127" t="str">
        <f>IF(I$54="","",IF($D34=0,"DNC",IF(ISERROR(VLOOKUP($D34,'男子S着順'!$H$6:$S$41,12,))=TRUE,"",IF(VLOOKUP($D34,'男子S着順'!$H$6:$S$41,2,)&lt;&gt;"",VLOOKUP($D34,'男子S着順'!$H$6:$S$41,2,),VLOOKUP($D34,'男子S着順'!$H$6:$S$41,12,)))))</f>
        <v>DNC</v>
      </c>
      <c r="J34" s="128">
        <f>IF($B34="*","",IF(I$54="","",IF(ISNUMBER(I34)=TRUE,I34,I$54+3)))</f>
        <v>28</v>
      </c>
      <c r="K34" s="305">
        <f>SUM(J34:J37)</f>
        <v>99</v>
      </c>
      <c r="L34" s="305">
        <f>H34+K34</f>
        <v>175</v>
      </c>
      <c r="M34" s="127" t="str">
        <f>IF(M$54="","",IF($D34=0,"DNC",IF(ISERROR(VLOOKUP($D34,'男子S着順'!$L$6:$U$41,10,))=TRUE,"",IF(VLOOKUP($D34,'男子S着順'!$L$6:$U$41,2,)&lt;&gt;"",VLOOKUP($D34,'男子S着順'!$L$6:$U$41,2,),VLOOKUP($D34,'男子S着順'!$L$6:$U$41,10,)))))</f>
        <v>DNC</v>
      </c>
      <c r="N34" s="132">
        <f>IF($B34="*","",IF(M$54="","",IF(ISNUMBER(M34)=TRUE,M34,M$54+3)))</f>
        <v>28</v>
      </c>
      <c r="O34" s="288">
        <f>SUM(N34:N37)</f>
        <v>99</v>
      </c>
      <c r="P34" s="288"/>
      <c r="Q34" s="1"/>
      <c r="R34" s="1"/>
      <c r="S34" s="288"/>
      <c r="T34" s="288"/>
      <c r="U34" s="1"/>
      <c r="V34" s="1"/>
      <c r="W34" s="288"/>
      <c r="X34" s="288">
        <f>IF(H34+K34+O34+S34+W34=0,"",H34+K34+O34+S34+W34)</f>
        <v>274</v>
      </c>
      <c r="Y34" s="288">
        <f>IF(X34="","",RANK(X34,$X$6:$X$46,1))</f>
        <v>5</v>
      </c>
      <c r="Z34" s="285">
        <f>IF(Y34="","",VLOOKUP(Y34,$AC$64:$AD$74,2))</f>
        <v>5</v>
      </c>
    </row>
    <row r="35" spans="1:26" ht="15" customHeight="1">
      <c r="A35" s="43"/>
      <c r="C35" s="292"/>
      <c r="D35" s="167">
        <f>'参加者一覧表'!D35</f>
        <v>102</v>
      </c>
      <c r="E35" s="166" t="str">
        <f>'参加者一覧表'!E35</f>
        <v>島田　正美</v>
      </c>
      <c r="F35" s="93">
        <f>IF(F$54="","",IF($D35=0,"DNC",IF(ISERROR(VLOOKUP($D35,'男子S着順'!$D$6:$Q$41,14,))=TRUE,"",IF(VLOOKUP($D35,'男子S着順'!$D$6:$Q$41,2,)&lt;&gt;"",VLOOKUP($D35,'男子S着順'!$D$6:$Q$41,2,),VLOOKUP($D35,'男子S着順'!$D$6:$Q$41,14,)))))</f>
        <v>17</v>
      </c>
      <c r="G35" s="85">
        <f>IF($B34="*","",IF(F$54="","",IF(ISNUMBER(F35)=TRUE,F35,F$54+3)))</f>
        <v>17</v>
      </c>
      <c r="H35" s="295"/>
      <c r="I35" s="93">
        <f>IF(I$54="","",IF($D35=0,"DNC",IF(ISERROR(VLOOKUP($D35,'男子S着順'!$H$6:$S$41,12,))=TRUE,"",IF(VLOOKUP($D35,'男子S着順'!$H$6:$S$41,2,)&lt;&gt;"",VLOOKUP($D35,'男子S着順'!$H$6:$S$41,2,),VLOOKUP($D35,'男子S着順'!$H$6:$S$41,12,)))))</f>
        <v>15</v>
      </c>
      <c r="J35" s="129">
        <f>IF($B34="*","",IF(I$54="","",IF(ISNUMBER(I35)=TRUE,I35,I$54+3)))</f>
        <v>15</v>
      </c>
      <c r="K35" s="306"/>
      <c r="L35" s="306"/>
      <c r="M35" s="93">
        <f>IF(M$54="","",IF($D35=0,"DNC",IF(ISERROR(VLOOKUP($D35,'男子S着順'!$L$6:$U$41,10,))=TRUE,"",IF(VLOOKUP($D35,'男子S着順'!$L$6:$U$41,2,)&lt;&gt;"",VLOOKUP($D35,'男子S着順'!$L$6:$U$41,2,),VLOOKUP($D35,'男子S着順'!$L$6:$U$41,10,)))))</f>
        <v>15</v>
      </c>
      <c r="N35" s="134">
        <f>IF($B34="*","",IF(M$54="","",IF(ISNUMBER(M35)=TRUE,M35,M$54+3)))</f>
        <v>15</v>
      </c>
      <c r="O35" s="289"/>
      <c r="P35" s="289"/>
      <c r="Q35" s="2"/>
      <c r="R35" s="2"/>
      <c r="S35" s="289"/>
      <c r="T35" s="289"/>
      <c r="U35" s="2"/>
      <c r="V35" s="2"/>
      <c r="W35" s="289"/>
      <c r="X35" s="289"/>
      <c r="Y35" s="289"/>
      <c r="Z35" s="286"/>
    </row>
    <row r="36" spans="1:26" ht="15" customHeight="1">
      <c r="A36" s="43"/>
      <c r="C36" s="292"/>
      <c r="D36" s="167">
        <f>'参加者一覧表'!D36</f>
        <v>103</v>
      </c>
      <c r="E36" s="166" t="str">
        <f>'参加者一覧表'!E36</f>
        <v>和田　政春</v>
      </c>
      <c r="F36" s="93" t="str">
        <f>IF(F$54="","",IF($D36=0,"DNC",IF(ISERROR(VLOOKUP($D36,'男子S着順'!$D$6:$Q$41,14,))=TRUE,"",IF(VLOOKUP($D36,'男子S着順'!$D$6:$Q$41,2,)&lt;&gt;"",VLOOKUP($D36,'男子S着順'!$D$6:$Q$41,2,),VLOOKUP($D36,'男子S着順'!$D$6:$Q$41,14,)))))</f>
        <v>DNF</v>
      </c>
      <c r="G36" s="85">
        <f>IF($B34="*","",IF(F$54="","",IF(ISNUMBER(F36)=TRUE,F36,F$54+3)))</f>
        <v>28</v>
      </c>
      <c r="H36" s="295"/>
      <c r="I36" s="93" t="str">
        <f>IF(I$54="","",IF($D36=0,"DNC",IF(ISERROR(VLOOKUP($D36,'男子S着順'!$H$6:$S$41,12,))=TRUE,"",IF(VLOOKUP($D36,'男子S着順'!$H$6:$S$41,2,)&lt;&gt;"",VLOOKUP($D36,'男子S着順'!$H$6:$S$41,2,),VLOOKUP($D36,'男子S着順'!$H$6:$S$41,12,)))))</f>
        <v>DNC</v>
      </c>
      <c r="J36" s="129">
        <f>IF($B34="*","",IF(I$54="","",IF(ISNUMBER(I36)=TRUE,I36,I$54+3)))</f>
        <v>28</v>
      </c>
      <c r="K36" s="306"/>
      <c r="L36" s="306"/>
      <c r="M36" s="93" t="str">
        <f>IF(M$54="","",IF($D36=0,"DNC",IF(ISERROR(VLOOKUP($D36,'男子S着順'!$L$6:$U$41,10,))=TRUE,"",IF(VLOOKUP($D36,'男子S着順'!$L$6:$U$41,2,)&lt;&gt;"",VLOOKUP($D36,'男子S着順'!$L$6:$U$41,2,),VLOOKUP($D36,'男子S着順'!$L$6:$U$41,10,)))))</f>
        <v>RAF</v>
      </c>
      <c r="N36" s="134">
        <f>IF($B34="*","",IF(M$54="","",IF(ISNUMBER(M36)=TRUE,M36,M$54+3)))</f>
        <v>28</v>
      </c>
      <c r="O36" s="289"/>
      <c r="P36" s="289"/>
      <c r="Q36" s="2"/>
      <c r="R36" s="2"/>
      <c r="S36" s="289"/>
      <c r="T36" s="289"/>
      <c r="U36" s="2"/>
      <c r="V36" s="2"/>
      <c r="W36" s="289"/>
      <c r="X36" s="289"/>
      <c r="Y36" s="289"/>
      <c r="Z36" s="286"/>
    </row>
    <row r="37" spans="1:26" ht="15" customHeight="1" thickBot="1">
      <c r="A37" s="43"/>
      <c r="C37" s="293"/>
      <c r="D37" s="169">
        <f>'参加者一覧表'!D37</f>
        <v>0</v>
      </c>
      <c r="E37" s="170">
        <f>'参加者一覧表'!E37</f>
        <v>0</v>
      </c>
      <c r="F37" s="126" t="str">
        <f>IF(F$54="","",IF($D37=0,"DNC",IF(ISERROR(VLOOKUP($D37,'男子S着順'!$D$6:$Q$41,14,))=TRUE,"",IF(VLOOKUP($D37,'男子S着順'!$D$6:$Q$41,2,)&lt;&gt;"",VLOOKUP($D37,'男子S着順'!$D$6:$Q$41,2,),VLOOKUP($D37,'男子S着順'!$D$6:$Q$41,14,)))))</f>
        <v>DNC</v>
      </c>
      <c r="G37" s="87">
        <f>IF($B34="*","",IF(F$54="","",IF(ISNUMBER(F37)=TRUE,F37,F$54+3)))</f>
        <v>28</v>
      </c>
      <c r="H37" s="296"/>
      <c r="I37" s="126" t="str">
        <f>IF(I$54="","",IF($D37=0,"DNC",IF(ISERROR(VLOOKUP($D37,'男子S着順'!$H$6:$S$41,12,))=TRUE,"",IF(VLOOKUP($D37,'男子S着順'!$H$6:$S$41,2,)&lt;&gt;"",VLOOKUP($D37,'男子S着順'!$H$6:$S$41,2,),VLOOKUP($D37,'男子S着順'!$H$6:$S$41,12,)))))</f>
        <v>DNC</v>
      </c>
      <c r="J37" s="130">
        <f>IF($B34="*","",IF(I$54="","",IF(ISNUMBER(I37)=TRUE,I37,I$54+3)))</f>
        <v>28</v>
      </c>
      <c r="K37" s="307"/>
      <c r="L37" s="307"/>
      <c r="M37" s="126" t="str">
        <f>IF(M$54="","",IF($D37=0,"DNC",IF(ISERROR(VLOOKUP($D37,'男子S着順'!$L$6:$U$41,10,))=TRUE,"",IF(VLOOKUP($D37,'男子S着順'!$L$6:$U$41,2,)&lt;&gt;"",VLOOKUP($D37,'男子S着順'!$L$6:$U$41,2,),VLOOKUP($D37,'男子S着順'!$L$6:$U$41,10,)))))</f>
        <v>DNC</v>
      </c>
      <c r="N37" s="136">
        <f>IF($B34="*","",IF(M$54="","",IF(ISNUMBER(M37)=TRUE,M37,M$54+3)))</f>
        <v>28</v>
      </c>
      <c r="O37" s="290"/>
      <c r="P37" s="290"/>
      <c r="Q37" s="3"/>
      <c r="R37" s="3"/>
      <c r="S37" s="290"/>
      <c r="T37" s="290"/>
      <c r="U37" s="3"/>
      <c r="V37" s="3"/>
      <c r="W37" s="290"/>
      <c r="X37" s="290"/>
      <c r="Y37" s="290"/>
      <c r="Z37" s="287"/>
    </row>
    <row r="38" spans="1:29" ht="15" customHeight="1" thickBot="1" thickTop="1">
      <c r="A38" s="43">
        <v>9</v>
      </c>
      <c r="B38" s="28"/>
      <c r="C38" s="291" t="e">
        <f>#REF!</f>
        <v>#REF!</v>
      </c>
      <c r="D38" s="165">
        <f>'参加者一覧表'!D38</f>
        <v>91</v>
      </c>
      <c r="E38" s="171" t="str">
        <f>'参加者一覧表'!E38</f>
        <v>石田　清</v>
      </c>
      <c r="F38" s="127">
        <f>IF(F$54="","",IF($D38=0,"DNC",IF(ISERROR(VLOOKUP($D38,'男子S着順'!$D$6:$Q$41,14,))=TRUE,"",IF(VLOOKUP($D38,'男子S着順'!$D$6:$Q$41,2,)&lt;&gt;"",VLOOKUP($D38,'男子S着順'!$D$6:$Q$41,2,),VLOOKUP($D38,'男子S着順'!$D$6:$Q$41,14,)))))</f>
        <v>16</v>
      </c>
      <c r="G38" s="90">
        <f>IF($B38="*","",IF(F$54="","",IF(ISNUMBER(F38)=TRUE,F38,F$54+3)))</f>
        <v>16</v>
      </c>
      <c r="H38" s="294">
        <f>SUM(G38:G41)</f>
        <v>58</v>
      </c>
      <c r="I38" s="127">
        <f>IF(I$54="","",IF($D38=0,"DNC",IF(ISERROR(VLOOKUP($D38,'男子S着順'!$H$6:$S$41,12,))=TRUE,"",IF(VLOOKUP($D38,'男子S着順'!$H$6:$S$41,2,)&lt;&gt;"",VLOOKUP($D38,'男子S着順'!$H$6:$S$41,2,),VLOOKUP($D38,'男子S着順'!$H$6:$S$41,12,)))))</f>
        <v>16</v>
      </c>
      <c r="J38" s="128">
        <f>IF($B38="*","",IF(I$54="","",IF(ISNUMBER(I38)=TRUE,I38,I$54+3)))</f>
        <v>16</v>
      </c>
      <c r="K38" s="305">
        <f>SUM(J38:J41)</f>
        <v>45</v>
      </c>
      <c r="L38" s="305">
        <f>H38+K38</f>
        <v>103</v>
      </c>
      <c r="M38" s="127">
        <f>IF(M$54="","",IF($D38=0,"DNC",IF(ISERROR(VLOOKUP($D38,'男子S着順'!$L$6:$U$41,10,))=TRUE,"",IF(VLOOKUP($D38,'男子S着順'!$L$6:$U$41,2,)&lt;&gt;"",VLOOKUP($D38,'男子S着順'!$L$6:$U$41,2,),VLOOKUP($D38,'男子S着順'!$L$6:$U$41,10,)))))</f>
        <v>18</v>
      </c>
      <c r="N38" s="132">
        <f>IF($B38="*","",IF(M$54="","",IF(ISNUMBER(M38)=TRUE,M38,M$54+3)))</f>
        <v>18</v>
      </c>
      <c r="O38" s="288">
        <f>SUM(N38:N41)</f>
        <v>48</v>
      </c>
      <c r="P38" s="288"/>
      <c r="Q38" s="1"/>
      <c r="R38" s="1"/>
      <c r="S38" s="288"/>
      <c r="T38" s="288"/>
      <c r="U38" s="1"/>
      <c r="V38" s="1"/>
      <c r="W38" s="288"/>
      <c r="X38" s="288">
        <f>IF(H38+K38+O38+S38+W38=0,"",H38+K38+O38+S38+W38)</f>
        <v>151</v>
      </c>
      <c r="Y38" s="288">
        <f>IF(X38="","",RANK(X38,$X$6:$X$46,1))</f>
        <v>3</v>
      </c>
      <c r="Z38" s="285">
        <f>IF(Y38="","",VLOOKUP(Y38,$AC$64:$AD$74,2))</f>
        <v>7</v>
      </c>
      <c r="AB38" s="150"/>
      <c r="AC38" s="22"/>
    </row>
    <row r="39" spans="1:29" ht="15" customHeight="1">
      <c r="A39" s="43"/>
      <c r="C39" s="292"/>
      <c r="D39" s="167">
        <f>'参加者一覧表'!D39</f>
        <v>92</v>
      </c>
      <c r="E39" s="166" t="str">
        <f>'参加者一覧表'!E39</f>
        <v>赤松　栄治</v>
      </c>
      <c r="F39" s="93">
        <f>IF(F$54="","",IF($D39=0,"DNC",IF(ISERROR(VLOOKUP($D39,'男子S着順'!$D$6:$Q$41,14,))=TRUE,"",IF(VLOOKUP($D39,'男子S着順'!$D$6:$Q$41,2,)&lt;&gt;"",VLOOKUP($D39,'男子S着順'!$D$6:$Q$41,2,),VLOOKUP($D39,'男子S着順'!$D$6:$Q$41,14,)))))</f>
        <v>14</v>
      </c>
      <c r="G39" s="85">
        <f>IF($B38="*","",IF(F$54="","",IF(ISNUMBER(F39)=TRUE,F39,F$54+3)))</f>
        <v>14</v>
      </c>
      <c r="H39" s="295"/>
      <c r="I39" s="93">
        <f>IF(I$54="","",IF($D39=0,"DNC",IF(ISERROR(VLOOKUP($D39,'男子S着順'!$H$6:$S$41,12,))=TRUE,"",IF(VLOOKUP($D39,'男子S着順'!$H$6:$S$41,2,)&lt;&gt;"",VLOOKUP($D39,'男子S着順'!$H$6:$S$41,2,),VLOOKUP($D39,'男子S着順'!$H$6:$S$41,12,)))))</f>
        <v>8</v>
      </c>
      <c r="J39" s="129">
        <f>IF($B38="*","",IF(I$54="","",IF(ISNUMBER(I39)=TRUE,I39,I$54+3)))</f>
        <v>8</v>
      </c>
      <c r="K39" s="306"/>
      <c r="L39" s="306"/>
      <c r="M39" s="93">
        <f>IF(M$54="","",IF($D39=0,"DNC",IF(ISERROR(VLOOKUP($D39,'男子S着順'!$L$6:$U$41,10,))=TRUE,"",IF(VLOOKUP($D39,'男子S着順'!$L$6:$U$41,2,)&lt;&gt;"",VLOOKUP($D39,'男子S着順'!$L$6:$U$41,2,),VLOOKUP($D39,'男子S着順'!$L$6:$U$41,10,)))))</f>
        <v>12</v>
      </c>
      <c r="N39" s="134">
        <f>IF($B38="*","",IF(M$54="","",IF(ISNUMBER(M39)=TRUE,M39,M$54+3)))</f>
        <v>12</v>
      </c>
      <c r="O39" s="289"/>
      <c r="P39" s="289"/>
      <c r="Q39" s="2"/>
      <c r="R39" s="2"/>
      <c r="S39" s="289"/>
      <c r="T39" s="289"/>
      <c r="U39" s="2"/>
      <c r="V39" s="2"/>
      <c r="W39" s="289"/>
      <c r="X39" s="289"/>
      <c r="Y39" s="289"/>
      <c r="Z39" s="286"/>
      <c r="AB39" s="150"/>
      <c r="AC39" s="22"/>
    </row>
    <row r="40" spans="1:29" ht="15" customHeight="1">
      <c r="A40" s="43"/>
      <c r="C40" s="292"/>
      <c r="D40" s="167">
        <f>'参加者一覧表'!D40</f>
        <v>93</v>
      </c>
      <c r="E40" s="166" t="str">
        <f>'参加者一覧表'!E40</f>
        <v>上杉　育功</v>
      </c>
      <c r="F40" s="93">
        <f>IF(F$54="","",IF($D40=0,"DNC",IF(ISERROR(VLOOKUP($D40,'男子S着順'!$D$6:$Q$41,14,))=TRUE,"",IF(VLOOKUP($D40,'男子S着順'!$D$6:$Q$41,2,)&lt;&gt;"",VLOOKUP($D40,'男子S着順'!$D$6:$Q$41,2,),VLOOKUP($D40,'男子S着順'!$D$6:$Q$41,14,)))))</f>
        <v>13</v>
      </c>
      <c r="G40" s="85">
        <f>IF($B38="*","",IF(F$54="","",IF(ISNUMBER(F40)=TRUE,F40,F$54+3)))</f>
        <v>13</v>
      </c>
      <c r="H40" s="295"/>
      <c r="I40" s="93">
        <f>IF(I$54="","",IF($D40=0,"DNC",IF(ISERROR(VLOOKUP($D40,'男子S着順'!$H$6:$S$41,12,))=TRUE,"",IF(VLOOKUP($D40,'男子S着順'!$H$6:$S$41,2,)&lt;&gt;"",VLOOKUP($D40,'男子S着順'!$H$6:$S$41,2,),VLOOKUP($D40,'男子S着順'!$H$6:$S$41,12,)))))</f>
        <v>10</v>
      </c>
      <c r="J40" s="129">
        <f>IF($B38="*","",IF(I$54="","",IF(ISNUMBER(I40)=TRUE,I40,I$54+3)))</f>
        <v>10</v>
      </c>
      <c r="K40" s="306"/>
      <c r="L40" s="306"/>
      <c r="M40" s="93">
        <f>IF(M$54="","",IF($D40=0,"DNC",IF(ISERROR(VLOOKUP($D40,'男子S着順'!$L$6:$U$41,10,))=TRUE,"",IF(VLOOKUP($D40,'男子S着順'!$L$6:$U$41,2,)&lt;&gt;"",VLOOKUP($D40,'男子S着順'!$L$6:$U$41,2,),VLOOKUP($D40,'男子S着順'!$L$6:$U$41,10,)))))</f>
        <v>8</v>
      </c>
      <c r="N40" s="134">
        <f>IF($B38="*","",IF(M$54="","",IF(ISNUMBER(M40)=TRUE,M40,M$54+3)))</f>
        <v>8</v>
      </c>
      <c r="O40" s="289"/>
      <c r="P40" s="289"/>
      <c r="Q40" s="2"/>
      <c r="R40" s="2"/>
      <c r="S40" s="289"/>
      <c r="T40" s="289"/>
      <c r="U40" s="2"/>
      <c r="V40" s="2"/>
      <c r="W40" s="289"/>
      <c r="X40" s="289"/>
      <c r="Y40" s="289"/>
      <c r="Z40" s="286"/>
      <c r="AB40" s="22"/>
      <c r="AC40" s="49"/>
    </row>
    <row r="41" spans="1:29" ht="15" customHeight="1" thickBot="1">
      <c r="A41" s="43"/>
      <c r="C41" s="293"/>
      <c r="D41" s="169">
        <f>'参加者一覧表'!D41</f>
        <v>94</v>
      </c>
      <c r="E41" s="170" t="str">
        <f>'参加者一覧表'!E41</f>
        <v>渡辺　好人</v>
      </c>
      <c r="F41" s="126">
        <f>IF(F$54="","",IF($D41=0,"DNC",IF(ISERROR(VLOOKUP($D41,'男子S着順'!$D$6:$Q$41,14,))=TRUE,"",IF(VLOOKUP($D41,'男子S着順'!$D$6:$Q$41,2,)&lt;&gt;"",VLOOKUP($D41,'男子S着順'!$D$6:$Q$41,2,),VLOOKUP($D41,'男子S着順'!$D$6:$Q$41,14,)))))</f>
        <v>15</v>
      </c>
      <c r="G41" s="87">
        <f>IF($B38="*","",IF(F$54="","",IF(ISNUMBER(F41)=TRUE,F41,F$54+3)))</f>
        <v>15</v>
      </c>
      <c r="H41" s="296"/>
      <c r="I41" s="126">
        <f>IF(I$54="","",IF($D41=0,"DNC",IF(ISERROR(VLOOKUP($D41,'男子S着順'!$H$6:$S$41,12,))=TRUE,"",IF(VLOOKUP($D41,'男子S着順'!$H$6:$S$41,2,)&lt;&gt;"",VLOOKUP($D41,'男子S着順'!$H$6:$S$41,2,),VLOOKUP($D41,'男子S着順'!$H$6:$S$41,12,)))))</f>
        <v>11</v>
      </c>
      <c r="J41" s="130">
        <f>IF($B38="*","",IF(I$54="","",IF(ISNUMBER(I41)=TRUE,I41,I$54+3)))</f>
        <v>11</v>
      </c>
      <c r="K41" s="307"/>
      <c r="L41" s="307"/>
      <c r="M41" s="126">
        <f>IF(M$54="","",IF($D41=0,"DNC",IF(ISERROR(VLOOKUP($D41,'男子S着順'!$L$6:$U$41,10,))=TRUE,"",IF(VLOOKUP($D41,'男子S着順'!$L$6:$U$41,2,)&lt;&gt;"",VLOOKUP($D41,'男子S着順'!$L$6:$U$41,2,),VLOOKUP($D41,'男子S着順'!$L$6:$U$41,10,)))))</f>
        <v>10</v>
      </c>
      <c r="N41" s="136">
        <f>IF($B38="*","",IF(M$54="","",IF(ISNUMBER(M41)=TRUE,M41,M$54+3)))</f>
        <v>10</v>
      </c>
      <c r="O41" s="290"/>
      <c r="P41" s="290"/>
      <c r="Q41" s="3"/>
      <c r="R41" s="3"/>
      <c r="S41" s="290"/>
      <c r="T41" s="290"/>
      <c r="U41" s="3"/>
      <c r="V41" s="3"/>
      <c r="W41" s="290"/>
      <c r="X41" s="290"/>
      <c r="Y41" s="290"/>
      <c r="Z41" s="287"/>
      <c r="AB41" s="22"/>
      <c r="AC41" s="49"/>
    </row>
    <row r="42" spans="1:26" ht="15" customHeight="1" hidden="1" thickBot="1" thickTop="1">
      <c r="A42" s="43">
        <v>10</v>
      </c>
      <c r="B42" s="28" t="s">
        <v>11</v>
      </c>
      <c r="C42" s="291" t="e">
        <f>#REF!</f>
        <v>#REF!</v>
      </c>
      <c r="D42" s="107"/>
      <c r="E42" s="108"/>
      <c r="F42" s="103"/>
      <c r="G42" s="90">
        <f>IF($B42="*","",IF(F$54="","",IF(ISNUMBER(F42)=TRUE,F42,F$54+3)))</f>
      </c>
      <c r="H42" s="294">
        <f>SUM(G42:G45)</f>
        <v>0</v>
      </c>
      <c r="I42" s="131"/>
      <c r="J42" s="132">
        <f>IF($B42="*","",IF(I$54="","",IF(ISNUMBER(I42)=TRUE,I42,I$54+3)))</f>
      </c>
      <c r="K42" s="288">
        <f>SUM(J42:J45)</f>
        <v>0</v>
      </c>
      <c r="L42" s="288">
        <f>H42+K42</f>
        <v>0</v>
      </c>
      <c r="M42" s="131"/>
      <c r="N42" s="132">
        <f>IF($B42="*","",IF(M$54="","",IF(ISNUMBER(M42)=TRUE,M42,M$54+3)))</f>
      </c>
      <c r="O42" s="288">
        <f>SUM(N42:N45)</f>
        <v>0</v>
      </c>
      <c r="P42" s="288">
        <f>H42+K42+O42</f>
        <v>0</v>
      </c>
      <c r="Q42" s="1"/>
      <c r="R42" s="1">
        <f>IF($B$42="*","",IF(Q$54="","",IF(ISNUMBER(Q42)=TRUE,Q42,Q$54+2)))</f>
      </c>
      <c r="S42" s="288">
        <f>SUM(R42:R45)</f>
        <v>0</v>
      </c>
      <c r="T42" s="288">
        <f>H42+K42+O42+S42</f>
        <v>0</v>
      </c>
      <c r="U42" s="1"/>
      <c r="V42" s="1">
        <f>IF($B$42="*","",IF(U$54="","",IF(ISNUMBER(U42)=TRUE,U42,U$54+2)))</f>
      </c>
      <c r="W42" s="288">
        <f>SUM(V42:V45)</f>
        <v>0</v>
      </c>
      <c r="X42" s="288">
        <f>IF(H42+K42+O42+S42+W42=0,"",H42+K42+O42+S42+W42)</f>
      </c>
      <c r="Y42" s="288">
        <f>IF(X42="","",RANK(X42,$X$6:$X$46,1))</f>
      </c>
      <c r="Z42" s="285">
        <f>IF(Y42="","",VLOOKUP(Y42,$AC$64:$AD$74,2))</f>
      </c>
    </row>
    <row r="43" spans="1:26" ht="15" customHeight="1" hidden="1">
      <c r="A43" s="43"/>
      <c r="C43" s="292"/>
      <c r="D43" s="105"/>
      <c r="E43" s="104"/>
      <c r="F43" s="102"/>
      <c r="G43" s="85">
        <f>IF($B42="*","",IF(F$54="","",IF(ISNUMBER(F43)=TRUE,F43,F$54+3)))</f>
      </c>
      <c r="H43" s="295"/>
      <c r="I43" s="133"/>
      <c r="J43" s="134">
        <f>IF($B42="*","",IF(I$54="","",IF(ISNUMBER(I43)=TRUE,I43,I$54+3)))</f>
      </c>
      <c r="K43" s="289"/>
      <c r="L43" s="289"/>
      <c r="M43" s="133"/>
      <c r="N43" s="134">
        <f>IF($B42="*","",IF(M$54="","",IF(ISNUMBER(M43)=TRUE,M43,M$54+3)))</f>
      </c>
      <c r="O43" s="289"/>
      <c r="P43" s="289"/>
      <c r="Q43" s="2"/>
      <c r="R43" s="2">
        <f>IF($B$42="*","",IF(Q$54="","",IF(ISNUMBER(Q43)=TRUE,Q43,Q$54+2)))</f>
      </c>
      <c r="S43" s="289"/>
      <c r="T43" s="289"/>
      <c r="U43" s="2"/>
      <c r="V43" s="2">
        <f>IF($B$42="*","",IF(U$54="","",IF(ISNUMBER(U43)=TRUE,U43,U$54+2)))</f>
      </c>
      <c r="W43" s="289"/>
      <c r="X43" s="289"/>
      <c r="Y43" s="289"/>
      <c r="Z43" s="286"/>
    </row>
    <row r="44" spans="1:26" ht="15" customHeight="1" hidden="1">
      <c r="A44" s="43"/>
      <c r="C44" s="292"/>
      <c r="D44" s="104"/>
      <c r="E44" s="104"/>
      <c r="F44" s="102"/>
      <c r="G44" s="85">
        <f>IF($B42="*","",IF(F$54="","",IF(ISNUMBER(F44)=TRUE,F44,F$54+3)))</f>
      </c>
      <c r="H44" s="295"/>
      <c r="I44" s="133"/>
      <c r="J44" s="134">
        <f>IF($B42="*","",IF(I$54="","",IF(ISNUMBER(I44)=TRUE,I44,I$54+3)))</f>
      </c>
      <c r="K44" s="289"/>
      <c r="L44" s="289"/>
      <c r="M44" s="133"/>
      <c r="N44" s="134">
        <f>IF($B42="*","",IF(M$54="","",IF(ISNUMBER(M44)=TRUE,M44,M$54+3)))</f>
      </c>
      <c r="O44" s="289"/>
      <c r="P44" s="289"/>
      <c r="Q44" s="2"/>
      <c r="R44" s="2">
        <f>IF($B$42="*","",IF(Q$54="","",IF(ISNUMBER(Q44)=TRUE,Q44,Q$54+2)))</f>
      </c>
      <c r="S44" s="289"/>
      <c r="T44" s="289"/>
      <c r="U44" s="2"/>
      <c r="V44" s="2">
        <f>IF($B$42="*","",IF(U$54="","",IF(ISNUMBER(U44)=TRUE,U44,U$54+2)))</f>
      </c>
      <c r="W44" s="289"/>
      <c r="X44" s="289"/>
      <c r="Y44" s="289"/>
      <c r="Z44" s="286"/>
    </row>
    <row r="45" spans="1:26" ht="15" customHeight="1" hidden="1" thickBot="1">
      <c r="A45" s="43"/>
      <c r="C45" s="293"/>
      <c r="D45" s="106"/>
      <c r="E45" s="106"/>
      <c r="F45" s="117"/>
      <c r="G45" s="87">
        <f>IF($B42="*","",IF(F$54="","",IF(ISNUMBER(F45)=TRUE,F45,F$54+3)))</f>
      </c>
      <c r="H45" s="296"/>
      <c r="I45" s="135"/>
      <c r="J45" s="136">
        <f>IF($B42="*","",IF(I$54="","",IF(ISNUMBER(I45)=TRUE,I45,I$54+3)))</f>
      </c>
      <c r="K45" s="290"/>
      <c r="L45" s="290"/>
      <c r="M45" s="135"/>
      <c r="N45" s="136">
        <f>IF($B42="*","",IF(M$54="","",IF(ISNUMBER(M45)=TRUE,M45,M$54+3)))</f>
      </c>
      <c r="O45" s="290"/>
      <c r="P45" s="290"/>
      <c r="Q45" s="3"/>
      <c r="R45" s="3">
        <f>IF($B$42="*","",IF(Q$54="","",IF(ISNUMBER(Q45)=TRUE,Q45,Q$54+2)))</f>
      </c>
      <c r="S45" s="290"/>
      <c r="T45" s="290"/>
      <c r="U45" s="3"/>
      <c r="V45" s="3">
        <f>IF($B$42="*","",IF(U$54="","",IF(ISNUMBER(U45)=TRUE,U45,U$54+2)))</f>
      </c>
      <c r="W45" s="290"/>
      <c r="X45" s="290"/>
      <c r="Y45" s="290"/>
      <c r="Z45" s="287"/>
    </row>
    <row r="46" spans="1:26" ht="15" customHeight="1" hidden="1" thickBot="1" thickTop="1">
      <c r="A46" s="43">
        <v>11</v>
      </c>
      <c r="B46" s="28" t="s">
        <v>11</v>
      </c>
      <c r="C46" s="291" t="e">
        <f>#REF!</f>
        <v>#REF!</v>
      </c>
      <c r="D46" s="107"/>
      <c r="E46" s="109"/>
      <c r="F46" s="103"/>
      <c r="G46" s="90">
        <f>IF($B46="*","",IF(F$54="","",IF(ISNUMBER(F46)=TRUE,F46,F$54+3)))</f>
      </c>
      <c r="H46" s="294">
        <f>SUM(G46:G49)</f>
        <v>0</v>
      </c>
      <c r="I46" s="131"/>
      <c r="J46" s="132">
        <f>IF($B46="*","",IF(I$54="","",IF(ISNUMBER(I46)=TRUE,I46,I$54+3)))</f>
      </c>
      <c r="K46" s="288">
        <f>SUM(J46:J49)</f>
        <v>0</v>
      </c>
      <c r="L46" s="288">
        <f>H46+K46</f>
        <v>0</v>
      </c>
      <c r="M46" s="131"/>
      <c r="N46" s="132">
        <f>IF($B46="*","",IF(M$54="","",IF(ISNUMBER(M46)=TRUE,M46,M$54+3)))</f>
      </c>
      <c r="O46" s="288">
        <f>SUM(N46:N49)</f>
        <v>0</v>
      </c>
      <c r="P46" s="288">
        <f>H46+K46+O46</f>
        <v>0</v>
      </c>
      <c r="Q46" s="1"/>
      <c r="R46" s="1">
        <f>IF($B$46="*","",IF(Q$54="","",IF(ISNUMBER(Q46)=TRUE,Q46,Q$54+2)))</f>
      </c>
      <c r="S46" s="288">
        <f>SUM(R46:R49)</f>
        <v>0</v>
      </c>
      <c r="T46" s="288">
        <f>H46+K46+O46+S46</f>
        <v>0</v>
      </c>
      <c r="U46" s="1"/>
      <c r="V46" s="1">
        <f>IF($B$46="*","",IF(U$54="","",IF(ISNUMBER(U46)=TRUE,U46,U$54+2)))</f>
      </c>
      <c r="W46" s="288">
        <f>SUM(V46:V49)</f>
        <v>0</v>
      </c>
      <c r="X46" s="288">
        <f>IF(H46+K46+O46+S46+W46=0,"",H46+K46+O46+S46+W46)</f>
      </c>
      <c r="Y46" s="288">
        <f>IF(X46="","",RANK(X46,$X$6:$X$46,1))</f>
      </c>
      <c r="Z46" s="285">
        <f>IF(Y46="","",VLOOKUP(Y46,$AC$64:$AD$74,2))</f>
      </c>
    </row>
    <row r="47" spans="1:26" ht="15" customHeight="1" hidden="1">
      <c r="A47" s="43"/>
      <c r="C47" s="292"/>
      <c r="D47" s="105"/>
      <c r="E47" s="110"/>
      <c r="F47" s="102"/>
      <c r="G47" s="85">
        <f>IF($B46="*","",IF(F$54="","",IF(ISNUMBER(F47)=TRUE,F47,F$54+3)))</f>
      </c>
      <c r="H47" s="295"/>
      <c r="I47" s="133"/>
      <c r="J47" s="134">
        <f>IF($B46="*","",IF(I$54="","",IF(ISNUMBER(I47)=TRUE,I47,I$54+3)))</f>
      </c>
      <c r="K47" s="289"/>
      <c r="L47" s="289"/>
      <c r="M47" s="133"/>
      <c r="N47" s="134">
        <f>IF($B46="*","",IF(M$54="","",IF(ISNUMBER(M47)=TRUE,M47,M$54+3)))</f>
      </c>
      <c r="O47" s="289"/>
      <c r="P47" s="289"/>
      <c r="Q47" s="2"/>
      <c r="R47" s="2">
        <f>IF($B$46="*","",IF(Q$54="","",IF(ISNUMBER(Q47)=TRUE,Q47,Q$54+2)))</f>
      </c>
      <c r="S47" s="289"/>
      <c r="T47" s="289"/>
      <c r="U47" s="2"/>
      <c r="V47" s="2">
        <f>IF($B$46="*","",IF(U$54="","",IF(ISNUMBER(U47)=TRUE,U47,U$54+2)))</f>
      </c>
      <c r="W47" s="289"/>
      <c r="X47" s="289"/>
      <c r="Y47" s="289"/>
      <c r="Z47" s="286"/>
    </row>
    <row r="48" spans="1:26" ht="15" customHeight="1" hidden="1">
      <c r="A48" s="43"/>
      <c r="C48" s="292"/>
      <c r="D48" s="105"/>
      <c r="E48" s="104"/>
      <c r="F48" s="102"/>
      <c r="G48" s="85">
        <f>IF($B46="*","",IF(F$54="","",IF(ISNUMBER(F48)=TRUE,F48,F$54+3)))</f>
      </c>
      <c r="H48" s="295"/>
      <c r="I48" s="133"/>
      <c r="J48" s="134">
        <f>IF($B46="*","",IF(I$54="","",IF(ISNUMBER(I48)=TRUE,I48,I$54+3)))</f>
      </c>
      <c r="K48" s="289"/>
      <c r="L48" s="289"/>
      <c r="M48" s="133"/>
      <c r="N48" s="134">
        <f>IF($B46="*","",IF(M$54="","",IF(ISNUMBER(M48)=TRUE,M48,M$54+3)))</f>
      </c>
      <c r="O48" s="289"/>
      <c r="P48" s="289"/>
      <c r="Q48" s="2"/>
      <c r="R48" s="2">
        <f>IF($B$46="*","",IF(Q$54="","",IF(ISNUMBER(Q48)=TRUE,Q48,Q$54+2)))</f>
      </c>
      <c r="S48" s="289"/>
      <c r="T48" s="289"/>
      <c r="U48" s="2"/>
      <c r="V48" s="2">
        <f>IF($B$46="*","",IF(U$54="","",IF(ISNUMBER(U48)=TRUE,U48,U$54+2)))</f>
      </c>
      <c r="W48" s="289"/>
      <c r="X48" s="289"/>
      <c r="Y48" s="289"/>
      <c r="Z48" s="286"/>
    </row>
    <row r="49" spans="1:26" ht="15" customHeight="1" hidden="1" thickBot="1">
      <c r="A49" s="43"/>
      <c r="C49" s="318"/>
      <c r="D49" s="111"/>
      <c r="E49" s="112"/>
      <c r="F49" s="118"/>
      <c r="G49" s="92">
        <f>IF($B46="*","",IF(F$54="","",IF(ISNUMBER(F49)=TRUE,F49,F$54+3)))</f>
      </c>
      <c r="H49" s="315"/>
      <c r="I49" s="137"/>
      <c r="J49" s="138">
        <f>IF($B46="*","",IF(I$54="","",IF(ISNUMBER(I49)=TRUE,I49,I$54+3)))</f>
      </c>
      <c r="K49" s="316"/>
      <c r="L49" s="316"/>
      <c r="M49" s="137"/>
      <c r="N49" s="138">
        <f>IF($B46="*","",IF(M$54="","",IF(ISNUMBER(M49)=TRUE,M49,M$54+3)))</f>
      </c>
      <c r="O49" s="316"/>
      <c r="P49" s="316"/>
      <c r="Q49" s="5"/>
      <c r="R49" s="5">
        <f>IF($B$46="*","",IF(Q$54="","",IF(ISNUMBER(Q49)=TRUE,Q49,Q$54+2)))</f>
      </c>
      <c r="S49" s="316"/>
      <c r="T49" s="316"/>
      <c r="U49" s="5"/>
      <c r="V49" s="5">
        <f>IF($B$46="*","",IF(U$54="","",IF(ISNUMBER(U49)=TRUE,U49,U$54+2)))</f>
      </c>
      <c r="W49" s="316"/>
      <c r="X49" s="316"/>
      <c r="Y49" s="316"/>
      <c r="Z49" s="317"/>
    </row>
    <row r="50" spans="1:26" ht="15" customHeight="1" hidden="1" thickBot="1">
      <c r="A50" s="43">
        <v>12</v>
      </c>
      <c r="B50" s="28" t="s">
        <v>11</v>
      </c>
      <c r="C50" s="292" t="e">
        <f>#REF!</f>
        <v>#REF!</v>
      </c>
      <c r="D50" s="113"/>
      <c r="E50" s="114"/>
      <c r="F50" s="119"/>
      <c r="G50" s="94">
        <f>IF($B50="*","",IF(F$54="","",IF(ISNUMBER(F50)=TRUE,F50,F$54+3)))</f>
      </c>
      <c r="H50" s="295">
        <f>SUM(G50:G53)</f>
        <v>0</v>
      </c>
      <c r="I50" s="139"/>
      <c r="J50" s="140">
        <f>IF($B50="*","",IF(I$54="","",IF(ISNUMBER(I50)=TRUE,I50,I$54+3)))</f>
      </c>
      <c r="K50" s="289">
        <f>SUM(J50:J53)</f>
        <v>0</v>
      </c>
      <c r="L50" s="289">
        <f>H50+K50</f>
        <v>0</v>
      </c>
      <c r="M50" s="139"/>
      <c r="N50" s="140">
        <f>IF($B50="*","",IF(M$54="","",IF(ISNUMBER(M50)=TRUE,M50,M$54+3)))</f>
      </c>
      <c r="O50" s="289">
        <f>SUM(N50:N53)</f>
        <v>0</v>
      </c>
      <c r="P50" s="289">
        <f>H50+K50+O50</f>
        <v>0</v>
      </c>
      <c r="Q50" s="29"/>
      <c r="R50" s="29"/>
      <c r="S50" s="289">
        <f>SUM(R50:R53)</f>
        <v>0</v>
      </c>
      <c r="T50" s="289">
        <f>H50+K50+O50+S50</f>
        <v>0</v>
      </c>
      <c r="U50" s="29"/>
      <c r="V50" s="29"/>
      <c r="W50" s="289"/>
      <c r="X50" s="289">
        <f>IF(H50+K50+O50+S50+W50=0,"",H50+K50+O50+S50+W50)</f>
      </c>
      <c r="Y50" s="289">
        <f>IF(X50="","",RANK(X50,$X$6:$X$46,1))</f>
      </c>
      <c r="Z50" s="286">
        <f>IF(Y50="","",VLOOKUP(Y50,$AC$64:$AD$74,2))</f>
      </c>
    </row>
    <row r="51" spans="1:26" ht="15" customHeight="1" hidden="1">
      <c r="A51" s="43"/>
      <c r="C51" s="292"/>
      <c r="D51" s="105"/>
      <c r="E51" s="110"/>
      <c r="F51" s="102"/>
      <c r="G51" s="85">
        <f>IF($B50="*","",IF(F$54="","",IF(ISNUMBER(F51)=TRUE,F51,F$54+3)))</f>
      </c>
      <c r="H51" s="295"/>
      <c r="I51" s="129"/>
      <c r="J51" s="134">
        <f>IF($B50="*","",IF(I$54="","",IF(ISNUMBER(I51)=TRUE,I51,I$54+3)))</f>
      </c>
      <c r="K51" s="289"/>
      <c r="L51" s="289"/>
      <c r="M51" s="129"/>
      <c r="N51" s="134">
        <f>IF($B50="*","",IF(M$54="","",IF(ISNUMBER(M51)=TRUE,M51,M$54+3)))</f>
      </c>
      <c r="O51" s="289"/>
      <c r="P51" s="289"/>
      <c r="Q51" s="2"/>
      <c r="R51" s="2"/>
      <c r="S51" s="289"/>
      <c r="T51" s="289"/>
      <c r="U51" s="2"/>
      <c r="V51" s="2"/>
      <c r="W51" s="289"/>
      <c r="X51" s="289"/>
      <c r="Y51" s="289"/>
      <c r="Z51" s="286"/>
    </row>
    <row r="52" spans="3:26" ht="15" customHeight="1" hidden="1">
      <c r="C52" s="292"/>
      <c r="D52" s="105"/>
      <c r="E52" s="104"/>
      <c r="F52" s="102"/>
      <c r="G52" s="85">
        <f>IF($B50="*","",IF(F$54="","",IF(ISNUMBER(F52)=TRUE,F52,F$54+3)))</f>
      </c>
      <c r="H52" s="295"/>
      <c r="I52" s="129"/>
      <c r="J52" s="134">
        <f>IF($B50="*","",IF(I$54="","",IF(ISNUMBER(I52)=TRUE,I52,I$54+3)))</f>
      </c>
      <c r="K52" s="289"/>
      <c r="L52" s="289"/>
      <c r="M52" s="129"/>
      <c r="N52" s="134">
        <f>IF($B50="*","",IF(M$54="","",IF(ISNUMBER(M52)=TRUE,M52,M$54+3)))</f>
      </c>
      <c r="O52" s="289"/>
      <c r="P52" s="289"/>
      <c r="Q52" s="2"/>
      <c r="R52" s="2"/>
      <c r="S52" s="289"/>
      <c r="T52" s="289"/>
      <c r="U52" s="2"/>
      <c r="V52" s="2"/>
      <c r="W52" s="289"/>
      <c r="X52" s="289"/>
      <c r="Y52" s="289"/>
      <c r="Z52" s="286"/>
    </row>
    <row r="53" spans="3:26" ht="15" customHeight="1" hidden="1" thickBot="1">
      <c r="C53" s="318"/>
      <c r="D53" s="115"/>
      <c r="E53" s="116"/>
      <c r="F53" s="120"/>
      <c r="G53" s="91">
        <f>IF($B50="*","",IF(F$54="","",IF(ISNUMBER(F53)=TRUE,F53,F$54+3)))</f>
      </c>
      <c r="H53" s="315"/>
      <c r="I53" s="141"/>
      <c r="J53" s="142">
        <f>IF($B50="*","",IF(I$54="","",IF(ISNUMBER(I53)=TRUE,I53,I$54+3)))</f>
      </c>
      <c r="K53" s="316"/>
      <c r="L53" s="316"/>
      <c r="M53" s="141"/>
      <c r="N53" s="142">
        <f>IF($B50="*","",IF(M$54="","",IF(ISNUMBER(M53)=TRUE,M53,M$54+3)))</f>
      </c>
      <c r="O53" s="316"/>
      <c r="P53" s="316"/>
      <c r="Q53" s="5"/>
      <c r="R53" s="6"/>
      <c r="S53" s="316"/>
      <c r="T53" s="316"/>
      <c r="U53" s="5"/>
      <c r="V53" s="6"/>
      <c r="W53" s="316"/>
      <c r="X53" s="316"/>
      <c r="Y53" s="316"/>
      <c r="Z53" s="317"/>
    </row>
    <row r="54" spans="3:26" ht="14.25" thickTop="1">
      <c r="C54" s="7"/>
      <c r="D54" s="8"/>
      <c r="E54" s="101" t="s">
        <v>19</v>
      </c>
      <c r="F54" s="319">
        <v>25</v>
      </c>
      <c r="G54" s="320"/>
      <c r="H54" s="143"/>
      <c r="I54" s="319">
        <v>25</v>
      </c>
      <c r="J54" s="320"/>
      <c r="K54" s="151"/>
      <c r="L54" s="152"/>
      <c r="M54" s="319">
        <v>25</v>
      </c>
      <c r="N54" s="320"/>
      <c r="O54" s="30"/>
      <c r="P54" s="8"/>
      <c r="Q54" s="334"/>
      <c r="R54" s="335"/>
      <c r="S54" s="30"/>
      <c r="T54" s="8"/>
      <c r="U54" s="334"/>
      <c r="V54" s="335"/>
      <c r="W54" s="30"/>
      <c r="X54" s="21"/>
      <c r="Y54" s="21"/>
      <c r="Z54" s="31"/>
    </row>
    <row r="55" spans="3:26" ht="13.5">
      <c r="C55" s="9"/>
      <c r="D55" s="10"/>
      <c r="E55" s="4" t="s">
        <v>20</v>
      </c>
      <c r="F55" s="323">
        <v>22</v>
      </c>
      <c r="G55" s="324"/>
      <c r="H55" s="144"/>
      <c r="I55" s="323">
        <v>16</v>
      </c>
      <c r="J55" s="324"/>
      <c r="K55" s="153"/>
      <c r="L55" s="154"/>
      <c r="M55" s="323">
        <v>19</v>
      </c>
      <c r="N55" s="324"/>
      <c r="O55" s="15"/>
      <c r="P55" s="10"/>
      <c r="Q55" s="330"/>
      <c r="R55" s="329"/>
      <c r="S55" s="15"/>
      <c r="T55" s="10"/>
      <c r="U55" s="330"/>
      <c r="V55" s="329"/>
      <c r="W55" s="15"/>
      <c r="X55" s="22"/>
      <c r="Y55" s="22"/>
      <c r="Z55" s="24"/>
    </row>
    <row r="56" spans="3:26" ht="13.5">
      <c r="C56" s="9"/>
      <c r="D56" s="10"/>
      <c r="E56" s="4" t="s">
        <v>2</v>
      </c>
      <c r="F56" s="327">
        <v>0.5277777777777778</v>
      </c>
      <c r="G56" s="328"/>
      <c r="H56" s="13"/>
      <c r="I56" s="325">
        <v>0.6666666666666666</v>
      </c>
      <c r="J56" s="326"/>
      <c r="K56" s="15"/>
      <c r="L56" s="10"/>
      <c r="M56" s="327">
        <v>0.49652777777777773</v>
      </c>
      <c r="N56" s="329"/>
      <c r="O56" s="15"/>
      <c r="P56" s="10"/>
      <c r="Q56" s="330"/>
      <c r="R56" s="329"/>
      <c r="S56" s="15"/>
      <c r="T56" s="10"/>
      <c r="U56" s="330"/>
      <c r="V56" s="329"/>
      <c r="W56" s="15"/>
      <c r="X56" s="22"/>
      <c r="Y56" s="22"/>
      <c r="Z56" s="24"/>
    </row>
    <row r="57" spans="3:26" ht="13.5">
      <c r="C57" s="9"/>
      <c r="D57" s="10"/>
      <c r="E57" s="4" t="s">
        <v>3</v>
      </c>
      <c r="F57" s="327">
        <v>0.548611111111111</v>
      </c>
      <c r="G57" s="329"/>
      <c r="H57" s="13"/>
      <c r="I57" s="325">
        <v>0.6826388888888889</v>
      </c>
      <c r="J57" s="326"/>
      <c r="K57" s="15"/>
      <c r="L57" s="10"/>
      <c r="M57" s="327">
        <v>0.5037268518518518</v>
      </c>
      <c r="N57" s="329"/>
      <c r="O57" s="15"/>
      <c r="P57" s="10"/>
      <c r="Q57" s="330"/>
      <c r="R57" s="329"/>
      <c r="S57" s="15"/>
      <c r="T57" s="10"/>
      <c r="U57" s="330"/>
      <c r="V57" s="329"/>
      <c r="W57" s="15"/>
      <c r="X57" s="22"/>
      <c r="Y57" s="22"/>
      <c r="Z57" s="24"/>
    </row>
    <row r="58" spans="3:26" ht="13.5">
      <c r="C58" s="9"/>
      <c r="D58" s="10"/>
      <c r="E58" s="4" t="s">
        <v>4</v>
      </c>
      <c r="F58" s="327">
        <v>0.5625</v>
      </c>
      <c r="G58" s="329"/>
      <c r="H58" s="13"/>
      <c r="I58" s="325">
        <v>0.6944444444444445</v>
      </c>
      <c r="J58" s="326"/>
      <c r="K58" s="15"/>
      <c r="L58" s="10"/>
      <c r="M58" s="327">
        <v>0.5176157407407408</v>
      </c>
      <c r="N58" s="329"/>
      <c r="O58" s="15"/>
      <c r="P58" s="10"/>
      <c r="Q58" s="330"/>
      <c r="R58" s="329"/>
      <c r="S58" s="15"/>
      <c r="T58" s="10"/>
      <c r="U58" s="330"/>
      <c r="V58" s="329"/>
      <c r="W58" s="15"/>
      <c r="X58" s="22"/>
      <c r="Y58" s="22"/>
      <c r="Z58" s="24"/>
    </row>
    <row r="59" spans="3:26" ht="13.5">
      <c r="C59" s="9"/>
      <c r="D59" s="10"/>
      <c r="E59" s="4" t="s">
        <v>5</v>
      </c>
      <c r="F59" s="330" t="s">
        <v>121</v>
      </c>
      <c r="G59" s="329"/>
      <c r="H59" s="13"/>
      <c r="I59" s="330" t="s">
        <v>119</v>
      </c>
      <c r="J59" s="326"/>
      <c r="K59" s="15"/>
      <c r="L59" s="10"/>
      <c r="M59" s="330" t="s">
        <v>126</v>
      </c>
      <c r="N59" s="329"/>
      <c r="O59" s="15"/>
      <c r="P59" s="10"/>
      <c r="Q59" s="330"/>
      <c r="R59" s="329"/>
      <c r="S59" s="15"/>
      <c r="T59" s="10"/>
      <c r="U59" s="330"/>
      <c r="V59" s="329"/>
      <c r="W59" s="15"/>
      <c r="X59" s="22"/>
      <c r="Y59" s="22"/>
      <c r="Z59" s="24"/>
    </row>
    <row r="60" spans="3:26" ht="13.5">
      <c r="C60" s="9"/>
      <c r="D60" s="10"/>
      <c r="E60" s="4" t="s">
        <v>6</v>
      </c>
      <c r="F60" s="330">
        <v>320</v>
      </c>
      <c r="G60" s="329"/>
      <c r="H60" s="13"/>
      <c r="I60" s="331">
        <v>270</v>
      </c>
      <c r="J60" s="326"/>
      <c r="K60" s="15"/>
      <c r="L60" s="10"/>
      <c r="M60" s="330">
        <v>90</v>
      </c>
      <c r="N60" s="329"/>
      <c r="O60" s="15"/>
      <c r="P60" s="10"/>
      <c r="Q60" s="330"/>
      <c r="R60" s="329"/>
      <c r="S60" s="15"/>
      <c r="T60" s="10"/>
      <c r="U60" s="330"/>
      <c r="V60" s="329"/>
      <c r="W60" s="15"/>
      <c r="X60" s="22"/>
      <c r="Y60" s="22"/>
      <c r="Z60" s="24"/>
    </row>
    <row r="61" spans="3:26" ht="14.25" thickBot="1">
      <c r="C61" s="11"/>
      <c r="D61" s="12"/>
      <c r="E61" s="27" t="s">
        <v>7</v>
      </c>
      <c r="F61" s="321">
        <v>4.3</v>
      </c>
      <c r="G61" s="322"/>
      <c r="H61" s="14"/>
      <c r="I61" s="332">
        <v>2</v>
      </c>
      <c r="J61" s="333"/>
      <c r="K61" s="16"/>
      <c r="L61" s="12"/>
      <c r="M61" s="321">
        <v>5.5</v>
      </c>
      <c r="N61" s="322"/>
      <c r="O61" s="16"/>
      <c r="P61" s="12"/>
      <c r="Q61" s="321"/>
      <c r="R61" s="322"/>
      <c r="S61" s="16"/>
      <c r="T61" s="12"/>
      <c r="U61" s="321"/>
      <c r="V61" s="322"/>
      <c r="W61" s="16"/>
      <c r="X61" s="23"/>
      <c r="Y61" s="23"/>
      <c r="Z61" s="25"/>
    </row>
    <row r="63" spans="29:30" ht="13.5">
      <c r="AC63" t="s">
        <v>0</v>
      </c>
      <c r="AD63" t="s">
        <v>1</v>
      </c>
    </row>
    <row r="64" spans="29:30" ht="13.5">
      <c r="AC64" s="2">
        <v>0</v>
      </c>
      <c r="AD64" s="2">
        <v>0</v>
      </c>
    </row>
    <row r="65" spans="29:30" ht="13.5">
      <c r="AC65" s="2">
        <v>1</v>
      </c>
      <c r="AD65" s="2">
        <v>10</v>
      </c>
    </row>
    <row r="66" spans="29:30" ht="13.5">
      <c r="AC66" s="2">
        <v>2</v>
      </c>
      <c r="AD66" s="2">
        <v>8</v>
      </c>
    </row>
    <row r="67" spans="29:30" ht="13.5">
      <c r="AC67" s="2">
        <v>3</v>
      </c>
      <c r="AD67" s="2">
        <v>7</v>
      </c>
    </row>
    <row r="68" spans="29:30" ht="13.5">
      <c r="AC68" s="2">
        <v>4</v>
      </c>
      <c r="AD68" s="2">
        <v>6</v>
      </c>
    </row>
    <row r="69" spans="29:30" ht="13.5">
      <c r="AC69" s="2">
        <v>5</v>
      </c>
      <c r="AD69" s="2">
        <v>5</v>
      </c>
    </row>
    <row r="70" spans="29:30" ht="13.5">
      <c r="AC70" s="2">
        <v>6</v>
      </c>
      <c r="AD70" s="2">
        <v>4</v>
      </c>
    </row>
    <row r="71" spans="29:30" ht="13.5">
      <c r="AC71" s="2">
        <v>7</v>
      </c>
      <c r="AD71" s="2">
        <v>3</v>
      </c>
    </row>
    <row r="72" spans="29:30" ht="13.5">
      <c r="AC72" s="2">
        <v>8</v>
      </c>
      <c r="AD72" s="2">
        <v>2</v>
      </c>
    </row>
    <row r="73" spans="29:30" ht="13.5">
      <c r="AC73" s="2">
        <v>9</v>
      </c>
      <c r="AD73" s="2">
        <v>1</v>
      </c>
    </row>
    <row r="74" spans="29:31" ht="13.5">
      <c r="AC74" s="2">
        <v>10</v>
      </c>
      <c r="AD74" s="2">
        <v>0</v>
      </c>
      <c r="AE74" t="s">
        <v>8</v>
      </c>
    </row>
  </sheetData>
  <sheetProtection/>
  <mergeCells count="193">
    <mergeCell ref="W50:W53"/>
    <mergeCell ref="X50:X53"/>
    <mergeCell ref="Y50:Y53"/>
    <mergeCell ref="Z50:Z53"/>
    <mergeCell ref="O50:O53"/>
    <mergeCell ref="P50:P53"/>
    <mergeCell ref="S50:S53"/>
    <mergeCell ref="T50:T53"/>
    <mergeCell ref="C50:C53"/>
    <mergeCell ref="H50:H53"/>
    <mergeCell ref="K50:K53"/>
    <mergeCell ref="L50:L53"/>
    <mergeCell ref="Q60:R60"/>
    <mergeCell ref="Q61:R61"/>
    <mergeCell ref="Q54:R54"/>
    <mergeCell ref="Q55:R55"/>
    <mergeCell ref="Q56:R56"/>
    <mergeCell ref="Q57:R57"/>
    <mergeCell ref="U54:V54"/>
    <mergeCell ref="U55:V55"/>
    <mergeCell ref="U56:V56"/>
    <mergeCell ref="U57:V57"/>
    <mergeCell ref="U60:V60"/>
    <mergeCell ref="U61:V61"/>
    <mergeCell ref="U58:V58"/>
    <mergeCell ref="U59:V59"/>
    <mergeCell ref="Q58:R58"/>
    <mergeCell ref="Q59:R59"/>
    <mergeCell ref="I61:J61"/>
    <mergeCell ref="M54:N54"/>
    <mergeCell ref="M55:N55"/>
    <mergeCell ref="M56:N56"/>
    <mergeCell ref="M57:N57"/>
    <mergeCell ref="M58:N58"/>
    <mergeCell ref="M59:N59"/>
    <mergeCell ref="M60:N60"/>
    <mergeCell ref="M61:N61"/>
    <mergeCell ref="F57:G57"/>
    <mergeCell ref="F58:G58"/>
    <mergeCell ref="F59:G59"/>
    <mergeCell ref="F60:G60"/>
    <mergeCell ref="I59:J59"/>
    <mergeCell ref="I60:J60"/>
    <mergeCell ref="L46:L49"/>
    <mergeCell ref="F54:G54"/>
    <mergeCell ref="F61:G61"/>
    <mergeCell ref="I54:J54"/>
    <mergeCell ref="I55:J55"/>
    <mergeCell ref="I56:J56"/>
    <mergeCell ref="I57:J57"/>
    <mergeCell ref="I58:J58"/>
    <mergeCell ref="F55:G55"/>
    <mergeCell ref="F56:G56"/>
    <mergeCell ref="C46:C49"/>
    <mergeCell ref="L6:L9"/>
    <mergeCell ref="L10:L13"/>
    <mergeCell ref="L14:L17"/>
    <mergeCell ref="L18:L21"/>
    <mergeCell ref="L22:L25"/>
    <mergeCell ref="L26:L29"/>
    <mergeCell ref="K6:K9"/>
    <mergeCell ref="H6:H9"/>
    <mergeCell ref="L30:L33"/>
    <mergeCell ref="Z46:Z49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Z38:Z41"/>
    <mergeCell ref="H46:H49"/>
    <mergeCell ref="K46:K49"/>
    <mergeCell ref="O46:O49"/>
    <mergeCell ref="P46:P49"/>
    <mergeCell ref="S46:S49"/>
    <mergeCell ref="T46:T49"/>
    <mergeCell ref="W46:W49"/>
    <mergeCell ref="X46:X49"/>
    <mergeCell ref="Y46:Y49"/>
    <mergeCell ref="Z34:Z37"/>
    <mergeCell ref="H38:H41"/>
    <mergeCell ref="K38:K41"/>
    <mergeCell ref="O38:O41"/>
    <mergeCell ref="P38:P41"/>
    <mergeCell ref="S38:S41"/>
    <mergeCell ref="T38:T41"/>
    <mergeCell ref="W38:W41"/>
    <mergeCell ref="X38:X41"/>
    <mergeCell ref="Y38:Y41"/>
    <mergeCell ref="Z30:Z33"/>
    <mergeCell ref="H34:H37"/>
    <mergeCell ref="K34:K37"/>
    <mergeCell ref="O34:O37"/>
    <mergeCell ref="P34:P37"/>
    <mergeCell ref="S34:S37"/>
    <mergeCell ref="T34:T37"/>
    <mergeCell ref="W34:W37"/>
    <mergeCell ref="X34:X37"/>
    <mergeCell ref="Y34:Y37"/>
    <mergeCell ref="Z26:Z29"/>
    <mergeCell ref="H30:H33"/>
    <mergeCell ref="K30:K33"/>
    <mergeCell ref="O30:O33"/>
    <mergeCell ref="P30:P33"/>
    <mergeCell ref="S30:S33"/>
    <mergeCell ref="T30:T33"/>
    <mergeCell ref="W30:W33"/>
    <mergeCell ref="X30:X33"/>
    <mergeCell ref="Y30:Y33"/>
    <mergeCell ref="Z22:Z25"/>
    <mergeCell ref="H26:H29"/>
    <mergeCell ref="K26:K29"/>
    <mergeCell ref="O26:O29"/>
    <mergeCell ref="P26:P29"/>
    <mergeCell ref="S26:S29"/>
    <mergeCell ref="T26:T29"/>
    <mergeCell ref="W26:W29"/>
    <mergeCell ref="X26:X29"/>
    <mergeCell ref="Y26:Y29"/>
    <mergeCell ref="Z18:Z21"/>
    <mergeCell ref="H22:H25"/>
    <mergeCell ref="K22:K25"/>
    <mergeCell ref="O22:O25"/>
    <mergeCell ref="P22:P25"/>
    <mergeCell ref="S22:S25"/>
    <mergeCell ref="T22:T25"/>
    <mergeCell ref="W22:W25"/>
    <mergeCell ref="X22:X25"/>
    <mergeCell ref="Y22:Y25"/>
    <mergeCell ref="Z14:Z17"/>
    <mergeCell ref="H18:H21"/>
    <mergeCell ref="K18:K21"/>
    <mergeCell ref="O18:O21"/>
    <mergeCell ref="P18:P21"/>
    <mergeCell ref="S18:S21"/>
    <mergeCell ref="T18:T21"/>
    <mergeCell ref="W18:W21"/>
    <mergeCell ref="X18:X21"/>
    <mergeCell ref="Y18:Y21"/>
    <mergeCell ref="Z10:Z13"/>
    <mergeCell ref="H14:H17"/>
    <mergeCell ref="K14:K17"/>
    <mergeCell ref="O14:O17"/>
    <mergeCell ref="P14:P17"/>
    <mergeCell ref="S14:S17"/>
    <mergeCell ref="T14:T17"/>
    <mergeCell ref="W14:W17"/>
    <mergeCell ref="X14:X17"/>
    <mergeCell ref="Y14:Y17"/>
    <mergeCell ref="Z6:Z9"/>
    <mergeCell ref="H10:H13"/>
    <mergeCell ref="K10:K13"/>
    <mergeCell ref="O10:O13"/>
    <mergeCell ref="P10:P13"/>
    <mergeCell ref="S10:S13"/>
    <mergeCell ref="T10:T13"/>
    <mergeCell ref="W10:W13"/>
    <mergeCell ref="X10:X13"/>
    <mergeCell ref="Y10:Y13"/>
    <mergeCell ref="Z4:Z5"/>
    <mergeCell ref="T4:T5"/>
    <mergeCell ref="O6:O9"/>
    <mergeCell ref="P6:P9"/>
    <mergeCell ref="P4:P5"/>
    <mergeCell ref="S6:S9"/>
    <mergeCell ref="X4:X5"/>
    <mergeCell ref="Y4:Y5"/>
    <mergeCell ref="T6:T9"/>
    <mergeCell ref="W6:W9"/>
    <mergeCell ref="C42:C45"/>
    <mergeCell ref="H42:H45"/>
    <mergeCell ref="K42:K45"/>
    <mergeCell ref="L42:L45"/>
    <mergeCell ref="C4:C5"/>
    <mergeCell ref="D4:D5"/>
    <mergeCell ref="E4:E5"/>
    <mergeCell ref="L4:L5"/>
    <mergeCell ref="L34:L37"/>
    <mergeCell ref="L38:L41"/>
    <mergeCell ref="Z42:Z45"/>
    <mergeCell ref="O42:O45"/>
    <mergeCell ref="P42:P45"/>
    <mergeCell ref="S42:S45"/>
    <mergeCell ref="T42:T45"/>
    <mergeCell ref="X6:X9"/>
    <mergeCell ref="Y6:Y9"/>
    <mergeCell ref="W42:W45"/>
    <mergeCell ref="X42:X45"/>
    <mergeCell ref="Y42:Y45"/>
  </mergeCells>
  <printOptions/>
  <pageMargins left="0.4724409448818898" right="0.1968503937007874" top="0.4330708661417323" bottom="0.1968503937007874" header="0.1968503937007874" footer="0.196850393700787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U41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5.625" style="0" customWidth="1"/>
    <col min="5" max="5" width="6.625" style="0" customWidth="1"/>
    <col min="6" max="6" width="12.625" style="0" customWidth="1"/>
    <col min="7" max="7" width="5.625" style="0" customWidth="1"/>
    <col min="9" max="9" width="6.625" style="0" customWidth="1"/>
    <col min="10" max="10" width="12.625" style="0" customWidth="1"/>
    <col min="11" max="11" width="5.625" style="0" customWidth="1"/>
    <col min="13" max="13" width="6.625" style="0" customWidth="1"/>
    <col min="14" max="14" width="12.625" style="0" customWidth="1"/>
    <col min="15" max="21" width="5.625" style="0" customWidth="1"/>
  </cols>
  <sheetData>
    <row r="1" ht="13.5">
      <c r="A1" t="s">
        <v>96</v>
      </c>
    </row>
    <row r="2" spans="3:14" ht="18.75">
      <c r="C2" s="283" t="s">
        <v>94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ht="13.5">
      <c r="P3" t="s">
        <v>99</v>
      </c>
    </row>
    <row r="4" spans="3:21" ht="13.5">
      <c r="C4" s="284" t="s">
        <v>90</v>
      </c>
      <c r="D4" s="284"/>
      <c r="E4" s="284"/>
      <c r="F4" s="284"/>
      <c r="G4" s="284" t="s">
        <v>91</v>
      </c>
      <c r="H4" s="284"/>
      <c r="I4" s="284"/>
      <c r="J4" s="284"/>
      <c r="K4" s="284" t="s">
        <v>92</v>
      </c>
      <c r="L4" s="284"/>
      <c r="M4" s="284"/>
      <c r="N4" s="284"/>
      <c r="P4" s="284" t="s">
        <v>90</v>
      </c>
      <c r="Q4" s="284"/>
      <c r="R4" s="284" t="s">
        <v>97</v>
      </c>
      <c r="S4" s="284"/>
      <c r="T4" s="284" t="s">
        <v>98</v>
      </c>
      <c r="U4" s="284"/>
    </row>
    <row r="5" spans="3:21" ht="13.5">
      <c r="C5" s="4" t="s">
        <v>88</v>
      </c>
      <c r="D5" s="188" t="s">
        <v>89</v>
      </c>
      <c r="E5" s="188" t="s">
        <v>100</v>
      </c>
      <c r="F5" s="4" t="s">
        <v>12</v>
      </c>
      <c r="G5" s="4" t="s">
        <v>88</v>
      </c>
      <c r="H5" s="188" t="s">
        <v>89</v>
      </c>
      <c r="I5" s="188" t="s">
        <v>100</v>
      </c>
      <c r="J5" s="4" t="s">
        <v>12</v>
      </c>
      <c r="K5" s="4" t="s">
        <v>88</v>
      </c>
      <c r="L5" s="188" t="s">
        <v>89</v>
      </c>
      <c r="M5" s="188" t="s">
        <v>100</v>
      </c>
      <c r="N5" s="4" t="s">
        <v>12</v>
      </c>
      <c r="P5" s="4" t="s">
        <v>88</v>
      </c>
      <c r="Q5" s="2" t="s">
        <v>13</v>
      </c>
      <c r="R5" s="4" t="s">
        <v>88</v>
      </c>
      <c r="S5" s="2" t="s">
        <v>13</v>
      </c>
      <c r="T5" s="4" t="s">
        <v>88</v>
      </c>
      <c r="U5" s="2" t="s">
        <v>13</v>
      </c>
    </row>
    <row r="6" spans="3:21" ht="13.5">
      <c r="C6" s="2">
        <v>1</v>
      </c>
      <c r="D6" s="188">
        <v>51</v>
      </c>
      <c r="E6" s="188"/>
      <c r="F6" s="2" t="str">
        <f>IF(D6="","",VLOOKUP(D6,'参加者一覧表'!$F$6:$G$41,2,))</f>
        <v>黒石　勇次</v>
      </c>
      <c r="G6" s="2">
        <v>1</v>
      </c>
      <c r="H6" s="188">
        <v>51</v>
      </c>
      <c r="I6" s="188"/>
      <c r="J6" s="2" t="str">
        <f>IF(H6="","",VLOOKUP(H6,'参加者一覧表'!$F$6:$G$41,2,))</f>
        <v>黒石　勇次</v>
      </c>
      <c r="K6" s="2">
        <v>1</v>
      </c>
      <c r="L6" s="189">
        <v>86</v>
      </c>
      <c r="M6" s="188"/>
      <c r="N6" s="2" t="str">
        <f>IF(L6="","",VLOOKUP(L6,'参加者一覧表'!$F$6:$G$41,2,))</f>
        <v>水田　長兵</v>
      </c>
      <c r="P6" s="187">
        <f>IF(E6&lt;&gt;"","*",C6)</f>
        <v>1</v>
      </c>
      <c r="Q6" s="2">
        <f aca="true" t="shared" si="0" ref="Q6:Q41">IF(P6="*","",RANK(P6,$P$6:$P$41,1))</f>
        <v>1</v>
      </c>
      <c r="R6" s="187">
        <f>IF(I6&lt;&gt;"","*",G6)</f>
        <v>1</v>
      </c>
      <c r="S6" s="2">
        <f>IF(R6="*","",RANK(R6,$R$6:$R$41,1))</f>
        <v>1</v>
      </c>
      <c r="T6" s="187">
        <f>IF(M6&lt;&gt;"","*",K6)</f>
        <v>1</v>
      </c>
      <c r="U6" s="2">
        <f>IF(T6="*","",RANK(T6,$T$6:$T$41,1))</f>
        <v>1</v>
      </c>
    </row>
    <row r="7" spans="3:21" ht="13.5">
      <c r="C7" s="2">
        <v>2</v>
      </c>
      <c r="D7" s="188">
        <v>86</v>
      </c>
      <c r="E7" s="188"/>
      <c r="F7" s="2" t="str">
        <f>IF(D7="","",VLOOKUP(D7,'参加者一覧表'!$F$6:$G$41,2,))</f>
        <v>水田　長兵</v>
      </c>
      <c r="G7" s="2">
        <v>2</v>
      </c>
      <c r="H7" s="188">
        <v>86</v>
      </c>
      <c r="I7" s="188"/>
      <c r="J7" s="2" t="str">
        <f>IF(H7="","",VLOOKUP(H7,'参加者一覧表'!$F$6:$G$41,2,))</f>
        <v>水田　長兵</v>
      </c>
      <c r="K7" s="2">
        <v>2</v>
      </c>
      <c r="L7" s="189">
        <v>88</v>
      </c>
      <c r="M7" s="188"/>
      <c r="N7" s="2" t="str">
        <f>IF(L7="","",VLOOKUP(L7,'参加者一覧表'!$F$6:$G$41,2,))</f>
        <v>村野　晃</v>
      </c>
      <c r="P7" s="187">
        <f aca="true" t="shared" si="1" ref="P7:P41">IF(E7&lt;&gt;"","*",C7)</f>
        <v>2</v>
      </c>
      <c r="Q7" s="2">
        <f t="shared" si="0"/>
        <v>2</v>
      </c>
      <c r="R7" s="187">
        <f aca="true" t="shared" si="2" ref="R7:R41">IF(I7&lt;&gt;"","*",G7)</f>
        <v>2</v>
      </c>
      <c r="S7" s="2">
        <f aca="true" t="shared" si="3" ref="S7:S41">IF(R7="*","",RANK(R7,$R$6:$R$41,1))</f>
        <v>2</v>
      </c>
      <c r="T7" s="187">
        <f aca="true" t="shared" si="4" ref="T7:T41">IF(M7&lt;&gt;"","*",K7)</f>
        <v>2</v>
      </c>
      <c r="U7" s="2">
        <f aca="true" t="shared" si="5" ref="U7:U41">IF(T7="*","",RANK(T7,$T$6:$T$41,1))</f>
        <v>2</v>
      </c>
    </row>
    <row r="8" spans="3:21" ht="13.5">
      <c r="C8" s="2">
        <v>3</v>
      </c>
      <c r="D8" s="188">
        <v>16</v>
      </c>
      <c r="E8" s="188"/>
      <c r="F8" s="2" t="str">
        <f>IF(D8="","",VLOOKUP(D8,'参加者一覧表'!$F$6:$G$41,2,))</f>
        <v>佐藤　栄治</v>
      </c>
      <c r="G8" s="2">
        <v>3</v>
      </c>
      <c r="H8" s="188">
        <v>61</v>
      </c>
      <c r="I8" s="188"/>
      <c r="J8" s="2" t="str">
        <f>IF(H8="","",VLOOKUP(H8,'参加者一覧表'!$F$6:$G$41,2,))</f>
        <v>西大　昇</v>
      </c>
      <c r="K8" s="2">
        <v>3</v>
      </c>
      <c r="L8" s="189">
        <v>16</v>
      </c>
      <c r="M8" s="188"/>
      <c r="N8" s="2" t="str">
        <f>IF(L8="","",VLOOKUP(L8,'参加者一覧表'!$F$6:$G$41,2,))</f>
        <v>佐藤　栄治</v>
      </c>
      <c r="P8" s="187">
        <f t="shared" si="1"/>
        <v>3</v>
      </c>
      <c r="Q8" s="2">
        <f t="shared" si="0"/>
        <v>3</v>
      </c>
      <c r="R8" s="187">
        <f t="shared" si="2"/>
        <v>3</v>
      </c>
      <c r="S8" s="2">
        <f t="shared" si="3"/>
        <v>3</v>
      </c>
      <c r="T8" s="187">
        <f t="shared" si="4"/>
        <v>3</v>
      </c>
      <c r="U8" s="2">
        <f t="shared" si="5"/>
        <v>3</v>
      </c>
    </row>
    <row r="9" spans="3:21" ht="13.5">
      <c r="C9" s="2">
        <v>4</v>
      </c>
      <c r="D9" s="189">
        <v>88</v>
      </c>
      <c r="E9" s="189"/>
      <c r="F9" s="2" t="str">
        <f>IF(D9="","",VLOOKUP(D9,'参加者一覧表'!$F$6:$G$41,2,))</f>
        <v>村野　晃</v>
      </c>
      <c r="G9" s="2">
        <v>4</v>
      </c>
      <c r="H9" s="189">
        <v>16</v>
      </c>
      <c r="I9" s="188"/>
      <c r="J9" s="2" t="str">
        <f>IF(H9="","",VLOOKUP(H9,'参加者一覧表'!$F$6:$G$41,2,))</f>
        <v>佐藤　栄治</v>
      </c>
      <c r="K9" s="2">
        <v>4</v>
      </c>
      <c r="L9" s="189">
        <v>44</v>
      </c>
      <c r="M9" s="189"/>
      <c r="N9" s="2" t="str">
        <f>IF(L9="","",VLOOKUP(L9,'参加者一覧表'!$F$6:$G$41,2,))</f>
        <v>西郷　明男</v>
      </c>
      <c r="P9" s="187">
        <f t="shared" si="1"/>
        <v>4</v>
      </c>
      <c r="Q9" s="2">
        <f t="shared" si="0"/>
        <v>4</v>
      </c>
      <c r="R9" s="187">
        <f t="shared" si="2"/>
        <v>4</v>
      </c>
      <c r="S9" s="2">
        <f t="shared" si="3"/>
        <v>4</v>
      </c>
      <c r="T9" s="187">
        <f t="shared" si="4"/>
        <v>4</v>
      </c>
      <c r="U9" s="2">
        <f t="shared" si="5"/>
        <v>4</v>
      </c>
    </row>
    <row r="10" spans="3:21" ht="13.5">
      <c r="C10" s="2">
        <v>5</v>
      </c>
      <c r="D10" s="189">
        <v>61</v>
      </c>
      <c r="E10" s="188"/>
      <c r="F10" s="2" t="str">
        <f>IF(D10="","",VLOOKUP(D10,'参加者一覧表'!$F$6:$G$41,2,))</f>
        <v>西大　昇</v>
      </c>
      <c r="G10" s="2">
        <v>5</v>
      </c>
      <c r="H10" s="189">
        <v>88</v>
      </c>
      <c r="I10" s="188"/>
      <c r="J10" s="2" t="str">
        <f>IF(H10="","",VLOOKUP(H10,'参加者一覧表'!$F$6:$G$41,2,))</f>
        <v>村野　晃</v>
      </c>
      <c r="K10" s="2">
        <v>5</v>
      </c>
      <c r="L10" s="189">
        <v>93</v>
      </c>
      <c r="M10" s="188"/>
      <c r="N10" s="2" t="str">
        <f>IF(L10="","",VLOOKUP(L10,'参加者一覧表'!$F$6:$G$41,2,))</f>
        <v>川辺　豊和</v>
      </c>
      <c r="P10" s="187">
        <f t="shared" si="1"/>
        <v>5</v>
      </c>
      <c r="Q10" s="2">
        <f t="shared" si="0"/>
        <v>5</v>
      </c>
      <c r="R10" s="187">
        <f t="shared" si="2"/>
        <v>5</v>
      </c>
      <c r="S10" s="2">
        <f t="shared" si="3"/>
        <v>5</v>
      </c>
      <c r="T10" s="187">
        <f t="shared" si="4"/>
        <v>5</v>
      </c>
      <c r="U10" s="2">
        <f t="shared" si="5"/>
        <v>5</v>
      </c>
    </row>
    <row r="11" spans="3:21" ht="13.5">
      <c r="C11" s="2">
        <v>6</v>
      </c>
      <c r="D11" s="189">
        <v>15</v>
      </c>
      <c r="E11" s="189"/>
      <c r="F11" s="2" t="str">
        <f>IF(D11="","",VLOOKUP(D11,'参加者一覧表'!$F$6:$G$41,2,))</f>
        <v>村上　克己</v>
      </c>
      <c r="G11" s="2">
        <v>6</v>
      </c>
      <c r="H11" s="189">
        <v>15</v>
      </c>
      <c r="I11" s="189"/>
      <c r="J11" s="2" t="str">
        <f>IF(H11="","",VLOOKUP(H11,'参加者一覧表'!$F$6:$G$41,2,))</f>
        <v>村上　克己</v>
      </c>
      <c r="K11" s="2">
        <v>6</v>
      </c>
      <c r="L11" s="188">
        <v>41</v>
      </c>
      <c r="M11" s="189"/>
      <c r="N11" s="2" t="str">
        <f>IF(L11="","",VLOOKUP(L11,'参加者一覧表'!$F$6:$G$41,2,))</f>
        <v>武藤　隆文</v>
      </c>
      <c r="P11" s="187">
        <f t="shared" si="1"/>
        <v>6</v>
      </c>
      <c r="Q11" s="2">
        <f t="shared" si="0"/>
        <v>6</v>
      </c>
      <c r="R11" s="187">
        <f t="shared" si="2"/>
        <v>6</v>
      </c>
      <c r="S11" s="2">
        <f t="shared" si="3"/>
        <v>6</v>
      </c>
      <c r="T11" s="187">
        <f t="shared" si="4"/>
        <v>6</v>
      </c>
      <c r="U11" s="2">
        <f t="shared" si="5"/>
        <v>6</v>
      </c>
    </row>
    <row r="12" spans="3:21" ht="13.5">
      <c r="C12" s="2">
        <v>7</v>
      </c>
      <c r="D12" s="189">
        <v>41</v>
      </c>
      <c r="E12" s="188"/>
      <c r="F12" s="2" t="str">
        <f>IF(D12="","",VLOOKUP(D12,'参加者一覧表'!$F$6:$G$41,2,))</f>
        <v>武藤　隆文</v>
      </c>
      <c r="G12" s="2">
        <v>7</v>
      </c>
      <c r="H12" s="189">
        <v>62</v>
      </c>
      <c r="I12" s="188"/>
      <c r="J12" s="2" t="str">
        <f>IF(H12="","",VLOOKUP(H12,'参加者一覧表'!$F$6:$G$41,2,))</f>
        <v>堀井　宏志</v>
      </c>
      <c r="K12" s="2">
        <v>7</v>
      </c>
      <c r="L12" s="188">
        <v>15</v>
      </c>
      <c r="M12" s="188"/>
      <c r="N12" s="2" t="str">
        <f>IF(L12="","",VLOOKUP(L12,'参加者一覧表'!$F$6:$G$41,2,))</f>
        <v>村上　克己</v>
      </c>
      <c r="P12" s="187">
        <f t="shared" si="1"/>
        <v>7</v>
      </c>
      <c r="Q12" s="2">
        <f t="shared" si="0"/>
        <v>7</v>
      </c>
      <c r="R12" s="187">
        <f t="shared" si="2"/>
        <v>7</v>
      </c>
      <c r="S12" s="2">
        <f t="shared" si="3"/>
        <v>7</v>
      </c>
      <c r="T12" s="187">
        <f t="shared" si="4"/>
        <v>7</v>
      </c>
      <c r="U12" s="2">
        <f t="shared" si="5"/>
        <v>7</v>
      </c>
    </row>
    <row r="13" spans="3:21" ht="13.5">
      <c r="C13" s="2">
        <v>8</v>
      </c>
      <c r="D13" s="189">
        <v>44</v>
      </c>
      <c r="E13" s="189"/>
      <c r="F13" s="2" t="str">
        <f>IF(D13="","",VLOOKUP(D13,'参加者一覧表'!$F$6:$G$41,2,))</f>
        <v>西郷　明男</v>
      </c>
      <c r="G13" s="2">
        <v>8</v>
      </c>
      <c r="H13" s="189">
        <v>44</v>
      </c>
      <c r="I13" s="189"/>
      <c r="J13" s="2" t="str">
        <f>IF(H13="","",VLOOKUP(H13,'参加者一覧表'!$F$6:$G$41,2,))</f>
        <v>西郷　明男</v>
      </c>
      <c r="K13" s="2">
        <v>8</v>
      </c>
      <c r="L13" s="188">
        <v>113</v>
      </c>
      <c r="M13" s="189"/>
      <c r="N13" s="2" t="str">
        <f>IF(L13="","",VLOOKUP(L13,'参加者一覧表'!$F$6:$G$41,2,))</f>
        <v>藤丸　英司</v>
      </c>
      <c r="P13" s="187">
        <f t="shared" si="1"/>
        <v>8</v>
      </c>
      <c r="Q13" s="2">
        <f t="shared" si="0"/>
        <v>8</v>
      </c>
      <c r="R13" s="187">
        <f t="shared" si="2"/>
        <v>8</v>
      </c>
      <c r="S13" s="2">
        <f t="shared" si="3"/>
        <v>8</v>
      </c>
      <c r="T13" s="187">
        <f t="shared" si="4"/>
        <v>8</v>
      </c>
      <c r="U13" s="2">
        <f t="shared" si="5"/>
        <v>8</v>
      </c>
    </row>
    <row r="14" spans="3:21" ht="13.5">
      <c r="C14" s="2">
        <v>9</v>
      </c>
      <c r="D14" s="189">
        <v>93</v>
      </c>
      <c r="E14" s="189"/>
      <c r="F14" s="2" t="str">
        <f>IF(D14="","",VLOOKUP(D14,'参加者一覧表'!$F$6:$G$41,2,))</f>
        <v>川辺　豊和</v>
      </c>
      <c r="G14" s="2">
        <v>9</v>
      </c>
      <c r="H14" s="188">
        <v>41</v>
      </c>
      <c r="I14" s="188"/>
      <c r="J14" s="2" t="str">
        <f>IF(H14="","",VLOOKUP(H14,'参加者一覧表'!$F$6:$G$41,2,))</f>
        <v>武藤　隆文</v>
      </c>
      <c r="K14" s="2">
        <v>9</v>
      </c>
      <c r="L14" s="188">
        <v>43</v>
      </c>
      <c r="M14" s="188"/>
      <c r="N14" s="2" t="str">
        <f>IF(L14="","",VLOOKUP(L14,'参加者一覧表'!$F$6:$G$41,2,))</f>
        <v>三浦　求</v>
      </c>
      <c r="P14" s="187">
        <f t="shared" si="1"/>
        <v>9</v>
      </c>
      <c r="Q14" s="2">
        <f t="shared" si="0"/>
        <v>9</v>
      </c>
      <c r="R14" s="187">
        <f t="shared" si="2"/>
        <v>9</v>
      </c>
      <c r="S14" s="2">
        <f t="shared" si="3"/>
        <v>9</v>
      </c>
      <c r="T14" s="187">
        <f t="shared" si="4"/>
        <v>9</v>
      </c>
      <c r="U14" s="2">
        <f t="shared" si="5"/>
        <v>9</v>
      </c>
    </row>
    <row r="15" spans="3:21" ht="13.5">
      <c r="C15" s="2">
        <v>10</v>
      </c>
      <c r="D15" s="189">
        <v>62</v>
      </c>
      <c r="E15" s="189"/>
      <c r="F15" s="2" t="str">
        <f>IF(D15="","",VLOOKUP(D15,'参加者一覧表'!$F$6:$G$41,2,))</f>
        <v>堀井　宏志</v>
      </c>
      <c r="G15" s="2">
        <v>10</v>
      </c>
      <c r="H15" s="188">
        <v>114</v>
      </c>
      <c r="I15" s="188"/>
      <c r="J15" s="2" t="str">
        <f>IF(H15="","",VLOOKUP(H15,'参加者一覧表'!$F$6:$G$41,2,))</f>
        <v>後藤　浩道</v>
      </c>
      <c r="K15" s="2">
        <v>10</v>
      </c>
      <c r="L15" s="188">
        <v>84</v>
      </c>
      <c r="M15" s="188"/>
      <c r="N15" s="2" t="str">
        <f>IF(L15="","",VLOOKUP(L15,'参加者一覧表'!$F$6:$G$41,2,))</f>
        <v>近藤　邦弘</v>
      </c>
      <c r="P15" s="187">
        <f t="shared" si="1"/>
        <v>10</v>
      </c>
      <c r="Q15" s="2">
        <f t="shared" si="0"/>
        <v>10</v>
      </c>
      <c r="R15" s="187">
        <f t="shared" si="2"/>
        <v>10</v>
      </c>
      <c r="S15" s="2">
        <f t="shared" si="3"/>
        <v>10</v>
      </c>
      <c r="T15" s="187">
        <f t="shared" si="4"/>
        <v>10</v>
      </c>
      <c r="U15" s="2">
        <f t="shared" si="5"/>
        <v>10</v>
      </c>
    </row>
    <row r="16" spans="3:21" ht="13.5">
      <c r="C16" s="2">
        <v>11</v>
      </c>
      <c r="D16" s="189">
        <v>114</v>
      </c>
      <c r="E16" s="189"/>
      <c r="F16" s="2" t="str">
        <f>IF(D16="","",VLOOKUP(D16,'参加者一覧表'!$F$6:$G$41,2,))</f>
        <v>後藤　浩道</v>
      </c>
      <c r="G16" s="2">
        <v>11</v>
      </c>
      <c r="H16" s="188">
        <v>42</v>
      </c>
      <c r="I16" s="188"/>
      <c r="J16" s="2" t="str">
        <f>IF(H16="","",VLOOKUP(H16,'参加者一覧表'!$F$6:$G$41,2,))</f>
        <v>岩崎　和美</v>
      </c>
      <c r="K16" s="2">
        <v>11</v>
      </c>
      <c r="L16" s="188">
        <v>115</v>
      </c>
      <c r="M16" s="188"/>
      <c r="N16" s="2" t="str">
        <f>IF(L16="","",VLOOKUP(L16,'参加者一覧表'!$F$6:$G$41,2,))</f>
        <v>河野　光雄</v>
      </c>
      <c r="P16" s="187">
        <f t="shared" si="1"/>
        <v>11</v>
      </c>
      <c r="Q16" s="2">
        <f t="shared" si="0"/>
        <v>11</v>
      </c>
      <c r="R16" s="187">
        <f t="shared" si="2"/>
        <v>11</v>
      </c>
      <c r="S16" s="2">
        <f t="shared" si="3"/>
        <v>11</v>
      </c>
      <c r="T16" s="187">
        <f t="shared" si="4"/>
        <v>11</v>
      </c>
      <c r="U16" s="2">
        <f t="shared" si="5"/>
        <v>11</v>
      </c>
    </row>
    <row r="17" spans="3:21" ht="13.5">
      <c r="C17" s="2">
        <v>12</v>
      </c>
      <c r="D17" s="189">
        <v>17</v>
      </c>
      <c r="E17" s="189"/>
      <c r="F17" s="2" t="str">
        <f>IF(D17="","",VLOOKUP(D17,'参加者一覧表'!$F$6:$G$41,2,))</f>
        <v>相良　友一</v>
      </c>
      <c r="G17" s="2">
        <v>12</v>
      </c>
      <c r="H17" s="188">
        <v>113</v>
      </c>
      <c r="I17" s="188"/>
      <c r="J17" s="2" t="str">
        <f>IF(H17="","",VLOOKUP(H17,'参加者一覧表'!$F$6:$G$41,2,))</f>
        <v>藤丸　英司</v>
      </c>
      <c r="K17" s="2">
        <v>12</v>
      </c>
      <c r="L17" s="188">
        <v>71</v>
      </c>
      <c r="M17" s="188"/>
      <c r="N17" s="2" t="str">
        <f>IF(L17="","",VLOOKUP(L17,'参加者一覧表'!$F$6:$G$41,2,))</f>
        <v>末国　祥二</v>
      </c>
      <c r="P17" s="187">
        <f t="shared" si="1"/>
        <v>12</v>
      </c>
      <c r="Q17" s="2">
        <f t="shared" si="0"/>
        <v>12</v>
      </c>
      <c r="R17" s="187">
        <f t="shared" si="2"/>
        <v>12</v>
      </c>
      <c r="S17" s="2">
        <f t="shared" si="3"/>
        <v>12</v>
      </c>
      <c r="T17" s="187">
        <f t="shared" si="4"/>
        <v>12</v>
      </c>
      <c r="U17" s="2">
        <f t="shared" si="5"/>
        <v>12</v>
      </c>
    </row>
    <row r="18" spans="3:21" ht="13.5">
      <c r="C18" s="2">
        <v>13</v>
      </c>
      <c r="D18" s="189">
        <v>115</v>
      </c>
      <c r="E18" s="189"/>
      <c r="F18" s="2" t="str">
        <f>IF(D18="","",VLOOKUP(D18,'参加者一覧表'!$F$6:$G$41,2,))</f>
        <v>河野　光雄</v>
      </c>
      <c r="G18" s="2">
        <v>13</v>
      </c>
      <c r="H18" s="188">
        <v>115</v>
      </c>
      <c r="I18" s="188"/>
      <c r="J18" s="2" t="str">
        <f>IF(H18="","",VLOOKUP(H18,'参加者一覧表'!$F$6:$G$41,2,))</f>
        <v>河野　光雄</v>
      </c>
      <c r="K18" s="2">
        <v>13</v>
      </c>
      <c r="L18" s="188">
        <v>101</v>
      </c>
      <c r="M18" s="188"/>
      <c r="N18" s="2" t="str">
        <f>IF(L18="","",VLOOKUP(L18,'参加者一覧表'!$F$6:$G$41,2,))</f>
        <v>神崎　竹之</v>
      </c>
      <c r="P18" s="187">
        <f t="shared" si="1"/>
        <v>13</v>
      </c>
      <c r="Q18" s="2">
        <f t="shared" si="0"/>
        <v>13</v>
      </c>
      <c r="R18" s="187">
        <f t="shared" si="2"/>
        <v>13</v>
      </c>
      <c r="S18" s="2">
        <f t="shared" si="3"/>
        <v>13</v>
      </c>
      <c r="T18" s="187">
        <f t="shared" si="4"/>
        <v>13</v>
      </c>
      <c r="U18" s="2">
        <f t="shared" si="5"/>
        <v>13</v>
      </c>
    </row>
    <row r="19" spans="3:21" ht="13.5">
      <c r="C19" s="2">
        <v>14</v>
      </c>
      <c r="D19" s="189">
        <v>73</v>
      </c>
      <c r="E19" s="189"/>
      <c r="F19" s="2" t="str">
        <f>IF(D19="","",VLOOKUP(D19,'参加者一覧表'!$F$6:$G$41,2,))</f>
        <v>田村　聡</v>
      </c>
      <c r="G19" s="2">
        <v>14</v>
      </c>
      <c r="H19" s="188">
        <v>84</v>
      </c>
      <c r="I19" s="188"/>
      <c r="J19" s="2" t="str">
        <f>IF(H19="","",VLOOKUP(H19,'参加者一覧表'!$F$6:$G$41,2,))</f>
        <v>近藤　邦弘</v>
      </c>
      <c r="K19" s="2">
        <v>14</v>
      </c>
      <c r="L19" s="188">
        <v>42</v>
      </c>
      <c r="M19" s="188"/>
      <c r="N19" s="2" t="str">
        <f>IF(L19="","",VLOOKUP(L19,'参加者一覧表'!$F$6:$G$41,2,))</f>
        <v>岩崎　和美</v>
      </c>
      <c r="P19" s="187">
        <f t="shared" si="1"/>
        <v>14</v>
      </c>
      <c r="Q19" s="2">
        <f t="shared" si="0"/>
        <v>14</v>
      </c>
      <c r="R19" s="187">
        <f t="shared" si="2"/>
        <v>14</v>
      </c>
      <c r="S19" s="2">
        <f t="shared" si="3"/>
        <v>14</v>
      </c>
      <c r="T19" s="187">
        <f t="shared" si="4"/>
        <v>14</v>
      </c>
      <c r="U19" s="2">
        <f t="shared" si="5"/>
        <v>14</v>
      </c>
    </row>
    <row r="20" spans="3:21" ht="13.5">
      <c r="C20" s="2">
        <v>15</v>
      </c>
      <c r="D20" s="189">
        <v>43</v>
      </c>
      <c r="E20" s="189"/>
      <c r="F20" s="2" t="str">
        <f>IF(D20="","",VLOOKUP(D20,'参加者一覧表'!$F$6:$G$41,2,))</f>
        <v>三浦　求</v>
      </c>
      <c r="G20" s="2">
        <v>15</v>
      </c>
      <c r="H20" s="188">
        <v>73</v>
      </c>
      <c r="I20" s="188"/>
      <c r="J20" s="2" t="str">
        <f>IF(H20="","",VLOOKUP(H20,'参加者一覧表'!$F$6:$G$41,2,))</f>
        <v>田村　聡</v>
      </c>
      <c r="K20" s="2">
        <v>15</v>
      </c>
      <c r="L20" s="188">
        <v>89</v>
      </c>
      <c r="M20" s="188"/>
      <c r="N20" s="2" t="str">
        <f>IF(L20="","",VLOOKUP(L20,'参加者一覧表'!$F$6:$G$41,2,))</f>
        <v>管　功一</v>
      </c>
      <c r="P20" s="187">
        <f t="shared" si="1"/>
        <v>15</v>
      </c>
      <c r="Q20" s="2">
        <f t="shared" si="0"/>
        <v>15</v>
      </c>
      <c r="R20" s="187">
        <f t="shared" si="2"/>
        <v>15</v>
      </c>
      <c r="S20" s="2">
        <f t="shared" si="3"/>
        <v>15</v>
      </c>
      <c r="T20" s="187">
        <f t="shared" si="4"/>
        <v>15</v>
      </c>
      <c r="U20" s="2">
        <f t="shared" si="5"/>
        <v>15</v>
      </c>
    </row>
    <row r="21" spans="3:21" ht="13.5">
      <c r="C21" s="2">
        <v>16</v>
      </c>
      <c r="D21" s="189">
        <v>84</v>
      </c>
      <c r="E21" s="189"/>
      <c r="F21" s="2" t="str">
        <f>IF(D21="","",VLOOKUP(D21,'参加者一覧表'!$F$6:$G$41,2,))</f>
        <v>近藤　邦弘</v>
      </c>
      <c r="G21" s="2">
        <v>16</v>
      </c>
      <c r="H21" s="188">
        <v>43</v>
      </c>
      <c r="I21" s="188"/>
      <c r="J21" s="2" t="str">
        <f>IF(H21="","",VLOOKUP(H21,'参加者一覧表'!$F$6:$G$41,2,))</f>
        <v>三浦　求</v>
      </c>
      <c r="K21" s="2">
        <v>16</v>
      </c>
      <c r="L21" s="188">
        <v>112</v>
      </c>
      <c r="M21" s="188"/>
      <c r="N21" s="2" t="str">
        <f>IF(L21="","",VLOOKUP(L21,'参加者一覧表'!$F$6:$G$41,2,))</f>
        <v>田原　丈万</v>
      </c>
      <c r="P21" s="187">
        <f t="shared" si="1"/>
        <v>16</v>
      </c>
      <c r="Q21" s="2">
        <f t="shared" si="0"/>
        <v>16</v>
      </c>
      <c r="R21" s="187">
        <f t="shared" si="2"/>
        <v>16</v>
      </c>
      <c r="S21" s="2">
        <f t="shared" si="3"/>
        <v>16</v>
      </c>
      <c r="T21" s="187">
        <f t="shared" si="4"/>
        <v>16</v>
      </c>
      <c r="U21" s="2">
        <f t="shared" si="5"/>
        <v>16</v>
      </c>
    </row>
    <row r="22" spans="3:21" ht="13.5">
      <c r="C22" s="2">
        <v>17</v>
      </c>
      <c r="D22" s="189">
        <v>71</v>
      </c>
      <c r="E22" s="189"/>
      <c r="F22" s="2" t="str">
        <f>IF(D22="","",VLOOKUP(D22,'参加者一覧表'!$F$6:$G$41,2,))</f>
        <v>末国　祥二</v>
      </c>
      <c r="G22" s="2">
        <v>17</v>
      </c>
      <c r="H22" s="188">
        <v>17</v>
      </c>
      <c r="I22" s="188" t="s">
        <v>116</v>
      </c>
      <c r="J22" s="2" t="str">
        <f>IF(H22="","",VLOOKUP(H22,'参加者一覧表'!$F$6:$G$41,2,))</f>
        <v>相良　友一</v>
      </c>
      <c r="K22" s="2">
        <v>17</v>
      </c>
      <c r="L22" s="188">
        <v>91</v>
      </c>
      <c r="M22" s="188" t="s">
        <v>115</v>
      </c>
      <c r="N22" s="2" t="str">
        <f>IF(L22="","",VLOOKUP(L22,'参加者一覧表'!$F$6:$G$41,2,))</f>
        <v>山田　浩二</v>
      </c>
      <c r="P22" s="187">
        <f t="shared" si="1"/>
        <v>17</v>
      </c>
      <c r="Q22" s="2">
        <f t="shared" si="0"/>
        <v>17</v>
      </c>
      <c r="R22" s="187" t="str">
        <f t="shared" si="2"/>
        <v>*</v>
      </c>
      <c r="S22" s="2">
        <f t="shared" si="3"/>
      </c>
      <c r="T22" s="187" t="str">
        <f t="shared" si="4"/>
        <v>*</v>
      </c>
      <c r="U22" s="2">
        <f t="shared" si="5"/>
      </c>
    </row>
    <row r="23" spans="3:21" ht="13.5">
      <c r="C23" s="2">
        <v>18</v>
      </c>
      <c r="D23" s="189">
        <v>113</v>
      </c>
      <c r="E23" s="189"/>
      <c r="F23" s="2" t="str">
        <f>IF(D23="","",VLOOKUP(D23,'参加者一覧表'!$F$6:$G$41,2,))</f>
        <v>藤丸　英司</v>
      </c>
      <c r="G23" s="2">
        <v>18</v>
      </c>
      <c r="H23" s="188">
        <v>71</v>
      </c>
      <c r="I23" s="188" t="s">
        <v>115</v>
      </c>
      <c r="J23" s="2" t="str">
        <f>IF(H23="","",VLOOKUP(H23,'参加者一覧表'!$F$6:$G$41,2,))</f>
        <v>末国　祥二</v>
      </c>
      <c r="K23" s="2">
        <v>18</v>
      </c>
      <c r="L23" s="188">
        <v>17</v>
      </c>
      <c r="M23" s="188" t="s">
        <v>116</v>
      </c>
      <c r="N23" s="2" t="str">
        <f>IF(L23="","",VLOOKUP(L23,'参加者一覧表'!$F$6:$G$41,2,))</f>
        <v>相良　友一</v>
      </c>
      <c r="P23" s="187">
        <f t="shared" si="1"/>
        <v>18</v>
      </c>
      <c r="Q23" s="2">
        <f t="shared" si="0"/>
        <v>18</v>
      </c>
      <c r="R23" s="187" t="str">
        <f t="shared" si="2"/>
        <v>*</v>
      </c>
      <c r="S23" s="2">
        <f t="shared" si="3"/>
      </c>
      <c r="T23" s="187" t="str">
        <f t="shared" si="4"/>
        <v>*</v>
      </c>
      <c r="U23" s="2">
        <f t="shared" si="5"/>
      </c>
    </row>
    <row r="24" spans="3:21" ht="13.5">
      <c r="C24" s="2">
        <v>19</v>
      </c>
      <c r="D24" s="189">
        <v>101</v>
      </c>
      <c r="E24" s="189"/>
      <c r="F24" s="2" t="str">
        <f>IF(D24="","",VLOOKUP(D24,'参加者一覧表'!$F$6:$G$41,2,))</f>
        <v>神崎　竹之</v>
      </c>
      <c r="G24" s="2">
        <v>19</v>
      </c>
      <c r="H24" s="188">
        <v>89</v>
      </c>
      <c r="I24" s="188" t="s">
        <v>115</v>
      </c>
      <c r="J24" s="2" t="str">
        <f>IF(H24="","",VLOOKUP(H24,'参加者一覧表'!$F$6:$G$41,2,))</f>
        <v>管　功一</v>
      </c>
      <c r="K24" s="2">
        <v>19</v>
      </c>
      <c r="L24" s="188">
        <v>73</v>
      </c>
      <c r="M24" s="188" t="s">
        <v>116</v>
      </c>
      <c r="N24" s="2" t="str">
        <f>IF(L24="","",VLOOKUP(L24,'参加者一覧表'!$F$6:$G$41,2,))</f>
        <v>田村　聡</v>
      </c>
      <c r="P24" s="187">
        <f t="shared" si="1"/>
        <v>19</v>
      </c>
      <c r="Q24" s="2">
        <f t="shared" si="0"/>
        <v>19</v>
      </c>
      <c r="R24" s="187" t="str">
        <f t="shared" si="2"/>
        <v>*</v>
      </c>
      <c r="S24" s="2">
        <f t="shared" si="3"/>
      </c>
      <c r="T24" s="187" t="str">
        <f t="shared" si="4"/>
        <v>*</v>
      </c>
      <c r="U24" s="2">
        <f t="shared" si="5"/>
      </c>
    </row>
    <row r="25" spans="3:21" ht="13.5">
      <c r="C25" s="2">
        <v>20</v>
      </c>
      <c r="D25" s="189">
        <v>89</v>
      </c>
      <c r="E25" s="189"/>
      <c r="F25" s="2" t="str">
        <f>IF(D25="","",VLOOKUP(D25,'参加者一覧表'!$F$6:$G$41,2,))</f>
        <v>管　功一</v>
      </c>
      <c r="G25" s="2">
        <v>20</v>
      </c>
      <c r="H25" s="188">
        <v>112</v>
      </c>
      <c r="I25" s="188" t="s">
        <v>115</v>
      </c>
      <c r="J25" s="2" t="str">
        <f>IF(H25="","",VLOOKUP(H25,'参加者一覧表'!$F$6:$G$41,2,))</f>
        <v>田原　丈万</v>
      </c>
      <c r="K25" s="2">
        <v>20</v>
      </c>
      <c r="L25" s="188">
        <v>51</v>
      </c>
      <c r="M25" s="188" t="s">
        <v>116</v>
      </c>
      <c r="N25" s="2" t="str">
        <f>IF(L25="","",VLOOKUP(L25,'参加者一覧表'!$F$6:$G$41,2,))</f>
        <v>黒石　勇次</v>
      </c>
      <c r="P25" s="187">
        <f t="shared" si="1"/>
        <v>20</v>
      </c>
      <c r="Q25" s="2">
        <f t="shared" si="0"/>
        <v>20</v>
      </c>
      <c r="R25" s="187" t="str">
        <f t="shared" si="2"/>
        <v>*</v>
      </c>
      <c r="S25" s="2">
        <f t="shared" si="3"/>
      </c>
      <c r="T25" s="187" t="str">
        <f t="shared" si="4"/>
        <v>*</v>
      </c>
      <c r="U25" s="2">
        <f t="shared" si="5"/>
      </c>
    </row>
    <row r="26" spans="3:21" ht="13.5">
      <c r="C26" s="2">
        <v>21</v>
      </c>
      <c r="D26" s="189">
        <v>42</v>
      </c>
      <c r="E26" s="189"/>
      <c r="F26" s="2" t="str">
        <f>IF(D26="","",VLOOKUP(D26,'参加者一覧表'!$F$6:$G$41,2,))</f>
        <v>岩崎　和美</v>
      </c>
      <c r="G26" s="2">
        <v>21</v>
      </c>
      <c r="H26" s="188">
        <v>101</v>
      </c>
      <c r="I26" s="188" t="s">
        <v>116</v>
      </c>
      <c r="J26" s="2" t="str">
        <f>IF(H26="","",VLOOKUP(H26,'参加者一覧表'!$F$6:$G$41,2,))</f>
        <v>神崎　竹之</v>
      </c>
      <c r="K26" s="2">
        <v>21</v>
      </c>
      <c r="L26" s="188">
        <v>61</v>
      </c>
      <c r="M26" s="188" t="s">
        <v>116</v>
      </c>
      <c r="N26" s="2" t="str">
        <f>IF(L26="","",VLOOKUP(L26,'参加者一覧表'!$F$6:$G$41,2,))</f>
        <v>西大　昇</v>
      </c>
      <c r="P26" s="187">
        <f t="shared" si="1"/>
        <v>21</v>
      </c>
      <c r="Q26" s="2">
        <f t="shared" si="0"/>
        <v>21</v>
      </c>
      <c r="R26" s="187" t="str">
        <f t="shared" si="2"/>
        <v>*</v>
      </c>
      <c r="S26" s="2">
        <f t="shared" si="3"/>
      </c>
      <c r="T26" s="187" t="str">
        <f t="shared" si="4"/>
        <v>*</v>
      </c>
      <c r="U26" s="2">
        <f t="shared" si="5"/>
      </c>
    </row>
    <row r="27" spans="3:21" ht="13.5">
      <c r="C27" s="2">
        <v>22</v>
      </c>
      <c r="D27" s="189">
        <v>112</v>
      </c>
      <c r="E27" s="189"/>
      <c r="F27" s="2" t="str">
        <f>IF(D27="","",VLOOKUP(D27,'参加者一覧表'!$F$6:$G$41,2,))</f>
        <v>田原　丈万</v>
      </c>
      <c r="G27" s="2">
        <v>22</v>
      </c>
      <c r="H27" s="188">
        <v>102</v>
      </c>
      <c r="I27" s="188" t="s">
        <v>116</v>
      </c>
      <c r="J27" s="2" t="str">
        <f>IF(H27="","",VLOOKUP(H27,'参加者一覧表'!$F$6:$G$41,2,))</f>
        <v>吉水　慎一</v>
      </c>
      <c r="K27" s="2">
        <v>22</v>
      </c>
      <c r="L27" s="188">
        <v>62</v>
      </c>
      <c r="M27" s="188" t="s">
        <v>116</v>
      </c>
      <c r="N27" s="2" t="str">
        <f>IF(L27="","",VLOOKUP(L27,'参加者一覧表'!$F$6:$G$41,2,))</f>
        <v>堀井　宏志</v>
      </c>
      <c r="P27" s="187">
        <f t="shared" si="1"/>
        <v>22</v>
      </c>
      <c r="Q27" s="2">
        <f t="shared" si="0"/>
        <v>22</v>
      </c>
      <c r="R27" s="187" t="str">
        <f t="shared" si="2"/>
        <v>*</v>
      </c>
      <c r="S27" s="2">
        <f t="shared" si="3"/>
      </c>
      <c r="T27" s="187" t="str">
        <f t="shared" si="4"/>
        <v>*</v>
      </c>
      <c r="U27" s="2">
        <f t="shared" si="5"/>
      </c>
    </row>
    <row r="28" spans="3:21" ht="13.5">
      <c r="C28" s="2">
        <v>23</v>
      </c>
      <c r="D28" s="189">
        <v>91</v>
      </c>
      <c r="E28" s="188" t="s">
        <v>115</v>
      </c>
      <c r="F28" s="2" t="str">
        <f>IF(D28="","",VLOOKUP(D28,'参加者一覧表'!$F$6:$G$41,2,))</f>
        <v>山田　浩二</v>
      </c>
      <c r="G28" s="2">
        <v>23</v>
      </c>
      <c r="H28" s="188">
        <v>91</v>
      </c>
      <c r="I28" s="188" t="s">
        <v>116</v>
      </c>
      <c r="J28" s="2" t="str">
        <f>IF(H28="","",VLOOKUP(H28,'参加者一覧表'!$F$6:$G$41,2,))</f>
        <v>山田　浩二</v>
      </c>
      <c r="K28" s="2">
        <v>23</v>
      </c>
      <c r="L28" s="188">
        <v>114</v>
      </c>
      <c r="M28" s="188" t="s">
        <v>116</v>
      </c>
      <c r="N28" s="2" t="str">
        <f>IF(L28="","",VLOOKUP(L28,'参加者一覧表'!$F$6:$G$41,2,))</f>
        <v>後藤　浩道</v>
      </c>
      <c r="P28" s="187" t="str">
        <f t="shared" si="1"/>
        <v>*</v>
      </c>
      <c r="Q28" s="2">
        <f t="shared" si="0"/>
      </c>
      <c r="R28" s="187" t="str">
        <f t="shared" si="2"/>
        <v>*</v>
      </c>
      <c r="S28" s="2">
        <f t="shared" si="3"/>
      </c>
      <c r="T28" s="187" t="str">
        <f t="shared" si="4"/>
        <v>*</v>
      </c>
      <c r="U28" s="2">
        <f t="shared" si="5"/>
      </c>
    </row>
    <row r="29" spans="3:21" ht="13.5">
      <c r="C29" s="2">
        <v>24</v>
      </c>
      <c r="D29" s="189">
        <v>102</v>
      </c>
      <c r="E29" s="188" t="s">
        <v>120</v>
      </c>
      <c r="F29" s="2" t="str">
        <f>IF(D29="","",VLOOKUP(D29,'参加者一覧表'!$F$6:$G$41,2,))</f>
        <v>吉水　慎一</v>
      </c>
      <c r="G29" s="2">
        <v>24</v>
      </c>
      <c r="H29" s="188">
        <v>93</v>
      </c>
      <c r="I29" s="188" t="s">
        <v>116</v>
      </c>
      <c r="J29" s="2" t="str">
        <f>IF(H29="","",VLOOKUP(H29,'参加者一覧表'!$F$6:$G$41,2,))</f>
        <v>川辺　豊和</v>
      </c>
      <c r="K29" s="2">
        <v>24</v>
      </c>
      <c r="L29" s="188">
        <v>102</v>
      </c>
      <c r="M29" s="188" t="s">
        <v>116</v>
      </c>
      <c r="N29" s="2" t="str">
        <f>IF(L29="","",VLOOKUP(L29,'参加者一覧表'!$F$6:$G$41,2,))</f>
        <v>吉水　慎一</v>
      </c>
      <c r="P29" s="187" t="str">
        <f t="shared" si="1"/>
        <v>*</v>
      </c>
      <c r="Q29" s="2">
        <f t="shared" si="0"/>
      </c>
      <c r="R29" s="187" t="str">
        <f t="shared" si="2"/>
        <v>*</v>
      </c>
      <c r="S29" s="2">
        <f t="shared" si="3"/>
      </c>
      <c r="T29" s="187" t="str">
        <f t="shared" si="4"/>
        <v>*</v>
      </c>
      <c r="U29" s="2">
        <f t="shared" si="5"/>
      </c>
    </row>
    <row r="30" spans="3:21" ht="13.5">
      <c r="C30" s="2">
        <v>25</v>
      </c>
      <c r="D30" s="189"/>
      <c r="E30" s="189"/>
      <c r="F30" s="2">
        <f>IF(D30="","",VLOOKUP(D30,'参加者一覧表'!$F$6:$G$41,2,))</f>
      </c>
      <c r="G30" s="2">
        <v>25</v>
      </c>
      <c r="H30" s="188"/>
      <c r="I30" s="188"/>
      <c r="J30" s="2">
        <f>IF(H30="","",VLOOKUP(H30,'参加者一覧表'!$F$6:$G$41,2,))</f>
      </c>
      <c r="K30" s="2">
        <v>25</v>
      </c>
      <c r="L30" s="188"/>
      <c r="M30" s="188"/>
      <c r="N30" s="2">
        <f>IF(L30="","",VLOOKUP(L30,'参加者一覧表'!$F$6:$G$41,2,))</f>
      </c>
      <c r="P30" s="187">
        <f t="shared" si="1"/>
        <v>25</v>
      </c>
      <c r="Q30" s="2">
        <f t="shared" si="0"/>
        <v>23</v>
      </c>
      <c r="R30" s="187">
        <f t="shared" si="2"/>
        <v>25</v>
      </c>
      <c r="S30" s="2">
        <f t="shared" si="3"/>
        <v>17</v>
      </c>
      <c r="T30" s="187">
        <f t="shared" si="4"/>
        <v>25</v>
      </c>
      <c r="U30" s="2">
        <f t="shared" si="5"/>
        <v>17</v>
      </c>
    </row>
    <row r="31" spans="3:21" ht="13.5">
      <c r="C31" s="2">
        <v>26</v>
      </c>
      <c r="D31" s="189"/>
      <c r="E31" s="189"/>
      <c r="F31" s="2">
        <f>IF(D31="","",VLOOKUP(D31,'参加者一覧表'!$F$6:$G$41,2,))</f>
      </c>
      <c r="G31" s="2">
        <v>26</v>
      </c>
      <c r="H31" s="188"/>
      <c r="I31" s="188"/>
      <c r="J31" s="2">
        <f>IF(H31="","",VLOOKUP(H31,'参加者一覧表'!$F$6:$G$41,2,))</f>
      </c>
      <c r="K31" s="2">
        <v>26</v>
      </c>
      <c r="L31" s="188"/>
      <c r="M31" s="188"/>
      <c r="N31" s="2">
        <f>IF(L31="","",VLOOKUP(L31,'参加者一覧表'!$F$6:$G$41,2,))</f>
      </c>
      <c r="P31" s="187">
        <f t="shared" si="1"/>
        <v>26</v>
      </c>
      <c r="Q31" s="2">
        <f t="shared" si="0"/>
        <v>24</v>
      </c>
      <c r="R31" s="187">
        <f t="shared" si="2"/>
        <v>26</v>
      </c>
      <c r="S31" s="2">
        <f t="shared" si="3"/>
        <v>18</v>
      </c>
      <c r="T31" s="187">
        <f t="shared" si="4"/>
        <v>26</v>
      </c>
      <c r="U31" s="2">
        <f t="shared" si="5"/>
        <v>18</v>
      </c>
    </row>
    <row r="32" spans="3:21" ht="13.5">
      <c r="C32" s="2">
        <v>27</v>
      </c>
      <c r="D32" s="189"/>
      <c r="E32" s="189"/>
      <c r="F32" s="2">
        <f>IF(D32="","",VLOOKUP(D32,'参加者一覧表'!$F$6:$G$41,2,))</f>
      </c>
      <c r="G32" s="2">
        <v>27</v>
      </c>
      <c r="H32" s="188"/>
      <c r="I32" s="188"/>
      <c r="J32" s="2">
        <f>IF(H32="","",VLOOKUP(H32,'参加者一覧表'!$F$6:$G$41,2,))</f>
      </c>
      <c r="K32" s="2">
        <v>27</v>
      </c>
      <c r="L32" s="188"/>
      <c r="M32" s="188"/>
      <c r="N32" s="2">
        <f>IF(L32="","",VLOOKUP(L32,'参加者一覧表'!$F$6:$G$41,2,))</f>
      </c>
      <c r="P32" s="187">
        <f t="shared" si="1"/>
        <v>27</v>
      </c>
      <c r="Q32" s="2">
        <f t="shared" si="0"/>
        <v>25</v>
      </c>
      <c r="R32" s="187">
        <f t="shared" si="2"/>
        <v>27</v>
      </c>
      <c r="S32" s="2">
        <f t="shared" si="3"/>
        <v>19</v>
      </c>
      <c r="T32" s="187">
        <f t="shared" si="4"/>
        <v>27</v>
      </c>
      <c r="U32" s="2">
        <f t="shared" si="5"/>
        <v>19</v>
      </c>
    </row>
    <row r="33" spans="3:21" ht="13.5">
      <c r="C33" s="2">
        <v>28</v>
      </c>
      <c r="D33" s="189"/>
      <c r="E33" s="189"/>
      <c r="F33" s="2">
        <f>IF(D33="","",VLOOKUP(D33,'参加者一覧表'!$F$6:$G$41,2,))</f>
      </c>
      <c r="G33" s="2">
        <v>28</v>
      </c>
      <c r="H33" s="188"/>
      <c r="I33" s="188"/>
      <c r="J33" s="2">
        <f>IF(H33="","",VLOOKUP(H33,'参加者一覧表'!$F$6:$G$41,2,))</f>
      </c>
      <c r="K33" s="2">
        <v>28</v>
      </c>
      <c r="L33" s="188"/>
      <c r="M33" s="188"/>
      <c r="N33" s="2">
        <f>IF(L33="","",VLOOKUP(L33,'参加者一覧表'!$F$6:$G$41,2,))</f>
      </c>
      <c r="P33" s="187">
        <f t="shared" si="1"/>
        <v>28</v>
      </c>
      <c r="Q33" s="2">
        <f t="shared" si="0"/>
        <v>26</v>
      </c>
      <c r="R33" s="187">
        <f t="shared" si="2"/>
        <v>28</v>
      </c>
      <c r="S33" s="2">
        <f t="shared" si="3"/>
        <v>20</v>
      </c>
      <c r="T33" s="187">
        <f t="shared" si="4"/>
        <v>28</v>
      </c>
      <c r="U33" s="2">
        <f t="shared" si="5"/>
        <v>20</v>
      </c>
    </row>
    <row r="34" spans="3:21" ht="13.5">
      <c r="C34" s="2">
        <v>29</v>
      </c>
      <c r="D34" s="189"/>
      <c r="E34" s="189"/>
      <c r="F34" s="2">
        <f>IF(D34="","",VLOOKUP(D34,'参加者一覧表'!$F$6:$G$41,2,))</f>
      </c>
      <c r="G34" s="2">
        <v>29</v>
      </c>
      <c r="H34" s="188"/>
      <c r="I34" s="188"/>
      <c r="J34" s="2">
        <f>IF(H34="","",VLOOKUP(H34,'参加者一覧表'!$F$6:$G$41,2,))</f>
      </c>
      <c r="K34" s="2">
        <v>29</v>
      </c>
      <c r="L34" s="188"/>
      <c r="M34" s="188"/>
      <c r="N34" s="2">
        <f>IF(L34="","",VLOOKUP(L34,'参加者一覧表'!$F$6:$G$41,2,))</f>
      </c>
      <c r="P34" s="187">
        <f t="shared" si="1"/>
        <v>29</v>
      </c>
      <c r="Q34" s="2">
        <f t="shared" si="0"/>
        <v>27</v>
      </c>
      <c r="R34" s="187">
        <f t="shared" si="2"/>
        <v>29</v>
      </c>
      <c r="S34" s="2">
        <f t="shared" si="3"/>
        <v>21</v>
      </c>
      <c r="T34" s="187">
        <f t="shared" si="4"/>
        <v>29</v>
      </c>
      <c r="U34" s="2">
        <f t="shared" si="5"/>
        <v>21</v>
      </c>
    </row>
    <row r="35" spans="3:21" ht="13.5">
      <c r="C35" s="2">
        <v>30</v>
      </c>
      <c r="D35" s="189"/>
      <c r="E35" s="189"/>
      <c r="F35" s="2">
        <f>IF(D35="","",VLOOKUP(D35,'参加者一覧表'!$F$6:$G$41,2,))</f>
      </c>
      <c r="G35" s="2">
        <v>30</v>
      </c>
      <c r="H35" s="188"/>
      <c r="I35" s="188"/>
      <c r="J35" s="2">
        <f>IF(H35="","",VLOOKUP(H35,'参加者一覧表'!$F$6:$G$41,2,))</f>
      </c>
      <c r="K35" s="2">
        <v>30</v>
      </c>
      <c r="L35" s="188"/>
      <c r="M35" s="188"/>
      <c r="N35" s="2">
        <f>IF(L35="","",VLOOKUP(L35,'参加者一覧表'!$F$6:$G$41,2,))</f>
      </c>
      <c r="P35" s="187">
        <f t="shared" si="1"/>
        <v>30</v>
      </c>
      <c r="Q35" s="2">
        <f t="shared" si="0"/>
        <v>28</v>
      </c>
      <c r="R35" s="187">
        <f t="shared" si="2"/>
        <v>30</v>
      </c>
      <c r="S35" s="2">
        <f t="shared" si="3"/>
        <v>22</v>
      </c>
      <c r="T35" s="187">
        <f t="shared" si="4"/>
        <v>30</v>
      </c>
      <c r="U35" s="2">
        <f t="shared" si="5"/>
        <v>22</v>
      </c>
    </row>
    <row r="36" spans="3:21" ht="13.5">
      <c r="C36" s="2">
        <v>31</v>
      </c>
      <c r="D36" s="189"/>
      <c r="E36" s="189"/>
      <c r="F36" s="2">
        <f>IF(D36="","",VLOOKUP(D36,'参加者一覧表'!$F$6:$G$41,2,))</f>
      </c>
      <c r="G36" s="2">
        <v>31</v>
      </c>
      <c r="H36" s="188"/>
      <c r="I36" s="188"/>
      <c r="J36" s="2">
        <f>IF(H36="","",VLOOKUP(H36,'参加者一覧表'!$F$6:$G$41,2,))</f>
      </c>
      <c r="K36" s="2">
        <v>31</v>
      </c>
      <c r="L36" s="188"/>
      <c r="M36" s="188"/>
      <c r="N36" s="2">
        <f>IF(L36="","",VLOOKUP(L36,'参加者一覧表'!$F$6:$G$41,2,))</f>
      </c>
      <c r="P36" s="187">
        <f t="shared" si="1"/>
        <v>31</v>
      </c>
      <c r="Q36" s="2">
        <f t="shared" si="0"/>
        <v>29</v>
      </c>
      <c r="R36" s="187">
        <f t="shared" si="2"/>
        <v>31</v>
      </c>
      <c r="S36" s="2">
        <f t="shared" si="3"/>
        <v>23</v>
      </c>
      <c r="T36" s="187">
        <f t="shared" si="4"/>
        <v>31</v>
      </c>
      <c r="U36" s="2">
        <f t="shared" si="5"/>
        <v>23</v>
      </c>
    </row>
    <row r="37" spans="3:21" ht="13.5">
      <c r="C37" s="2">
        <v>32</v>
      </c>
      <c r="D37" s="189"/>
      <c r="E37" s="189"/>
      <c r="F37" s="2">
        <f>IF(D37="","",VLOOKUP(D37,'参加者一覧表'!$F$6:$G$41,2,))</f>
      </c>
      <c r="G37" s="2">
        <v>32</v>
      </c>
      <c r="H37" s="188"/>
      <c r="I37" s="188"/>
      <c r="J37" s="2">
        <f>IF(H37="","",VLOOKUP(H37,'参加者一覧表'!$F$6:$G$41,2,))</f>
      </c>
      <c r="K37" s="2">
        <v>32</v>
      </c>
      <c r="L37" s="188"/>
      <c r="M37" s="188"/>
      <c r="N37" s="2">
        <f>IF(L37="","",VLOOKUP(L37,'参加者一覧表'!$F$6:$G$41,2,))</f>
      </c>
      <c r="P37" s="187">
        <f t="shared" si="1"/>
        <v>32</v>
      </c>
      <c r="Q37" s="2">
        <f t="shared" si="0"/>
        <v>30</v>
      </c>
      <c r="R37" s="187">
        <f t="shared" si="2"/>
        <v>32</v>
      </c>
      <c r="S37" s="2">
        <f t="shared" si="3"/>
        <v>24</v>
      </c>
      <c r="T37" s="187">
        <f t="shared" si="4"/>
        <v>32</v>
      </c>
      <c r="U37" s="2">
        <f t="shared" si="5"/>
        <v>24</v>
      </c>
    </row>
    <row r="38" spans="3:21" ht="13.5">
      <c r="C38" s="2">
        <v>33</v>
      </c>
      <c r="D38" s="189"/>
      <c r="E38" s="189"/>
      <c r="F38" s="2">
        <f>IF(D38="","",VLOOKUP(D38,'参加者一覧表'!$F$6:$G$41,2,))</f>
      </c>
      <c r="G38" s="2">
        <v>33</v>
      </c>
      <c r="H38" s="188"/>
      <c r="I38" s="188"/>
      <c r="J38" s="2">
        <f>IF(H38="","",VLOOKUP(H38,'参加者一覧表'!$F$6:$G$41,2,))</f>
      </c>
      <c r="K38" s="2">
        <v>33</v>
      </c>
      <c r="L38" s="188"/>
      <c r="M38" s="188"/>
      <c r="N38" s="2">
        <f>IF(L38="","",VLOOKUP(L38,'参加者一覧表'!$F$6:$G$41,2,))</f>
      </c>
      <c r="P38" s="187">
        <f t="shared" si="1"/>
        <v>33</v>
      </c>
      <c r="Q38" s="2">
        <f t="shared" si="0"/>
        <v>31</v>
      </c>
      <c r="R38" s="187">
        <f t="shared" si="2"/>
        <v>33</v>
      </c>
      <c r="S38" s="2">
        <f t="shared" si="3"/>
        <v>25</v>
      </c>
      <c r="T38" s="187">
        <f t="shared" si="4"/>
        <v>33</v>
      </c>
      <c r="U38" s="2">
        <f t="shared" si="5"/>
        <v>25</v>
      </c>
    </row>
    <row r="39" spans="3:21" ht="13.5">
      <c r="C39" s="2">
        <v>34</v>
      </c>
      <c r="D39" s="189"/>
      <c r="E39" s="189"/>
      <c r="F39" s="2">
        <f>IF(D39="","",VLOOKUP(D39,'参加者一覧表'!$F$6:$G$41,2,))</f>
      </c>
      <c r="G39" s="2">
        <v>34</v>
      </c>
      <c r="H39" s="188"/>
      <c r="I39" s="188"/>
      <c r="J39" s="2">
        <f>IF(H39="","",VLOOKUP(H39,'参加者一覧表'!$F$6:$G$41,2,))</f>
      </c>
      <c r="K39" s="2">
        <v>34</v>
      </c>
      <c r="L39" s="188"/>
      <c r="M39" s="188"/>
      <c r="N39" s="2">
        <f>IF(L39="","",VLOOKUP(L39,'参加者一覧表'!$F$6:$G$41,2,))</f>
      </c>
      <c r="P39" s="187">
        <f t="shared" si="1"/>
        <v>34</v>
      </c>
      <c r="Q39" s="2">
        <f t="shared" si="0"/>
        <v>32</v>
      </c>
      <c r="R39" s="187">
        <f t="shared" si="2"/>
        <v>34</v>
      </c>
      <c r="S39" s="2">
        <f t="shared" si="3"/>
        <v>26</v>
      </c>
      <c r="T39" s="187">
        <f t="shared" si="4"/>
        <v>34</v>
      </c>
      <c r="U39" s="2">
        <f t="shared" si="5"/>
        <v>26</v>
      </c>
    </row>
    <row r="40" spans="3:21" ht="13.5">
      <c r="C40" s="2">
        <v>35</v>
      </c>
      <c r="D40" s="189"/>
      <c r="E40" s="189"/>
      <c r="F40" s="2">
        <f>IF(D40="","",VLOOKUP(D40,'参加者一覧表'!$F$6:$G$41,2,))</f>
      </c>
      <c r="G40" s="2">
        <v>35</v>
      </c>
      <c r="H40" s="188"/>
      <c r="I40" s="188"/>
      <c r="J40" s="2">
        <f>IF(H40="","",VLOOKUP(H40,'参加者一覧表'!$F$6:$G$41,2,))</f>
      </c>
      <c r="K40" s="2">
        <v>35</v>
      </c>
      <c r="L40" s="188"/>
      <c r="M40" s="188"/>
      <c r="N40" s="2">
        <f>IF(L40="","",VLOOKUP(L40,'参加者一覧表'!$F$6:$G$41,2,))</f>
      </c>
      <c r="P40" s="187">
        <f t="shared" si="1"/>
        <v>35</v>
      </c>
      <c r="Q40" s="2">
        <f t="shared" si="0"/>
        <v>33</v>
      </c>
      <c r="R40" s="187">
        <f t="shared" si="2"/>
        <v>35</v>
      </c>
      <c r="S40" s="2">
        <f t="shared" si="3"/>
        <v>27</v>
      </c>
      <c r="T40" s="187">
        <f t="shared" si="4"/>
        <v>35</v>
      </c>
      <c r="U40" s="2">
        <f t="shared" si="5"/>
        <v>27</v>
      </c>
    </row>
    <row r="41" spans="3:21" ht="13.5">
      <c r="C41" s="2">
        <v>36</v>
      </c>
      <c r="D41" s="189"/>
      <c r="E41" s="189"/>
      <c r="F41" s="2">
        <f>IF(D41="","",VLOOKUP(D41,'参加者一覧表'!$F$6:$G$41,2,))</f>
      </c>
      <c r="G41" s="2">
        <v>36</v>
      </c>
      <c r="H41" s="188"/>
      <c r="I41" s="188"/>
      <c r="J41" s="2">
        <f>IF(H41="","",VLOOKUP(H41,'参加者一覧表'!$F$6:$G$41,2,))</f>
      </c>
      <c r="K41" s="2">
        <v>36</v>
      </c>
      <c r="L41" s="188"/>
      <c r="M41" s="188"/>
      <c r="N41" s="2">
        <f>IF(L41="","",VLOOKUP(L41,'参加者一覧表'!$F$6:$G$41,2,))</f>
      </c>
      <c r="P41" s="187">
        <f t="shared" si="1"/>
        <v>36</v>
      </c>
      <c r="Q41" s="2">
        <f t="shared" si="0"/>
        <v>34</v>
      </c>
      <c r="R41" s="187">
        <f t="shared" si="2"/>
        <v>36</v>
      </c>
      <c r="S41" s="2">
        <f t="shared" si="3"/>
        <v>28</v>
      </c>
      <c r="T41" s="187">
        <f t="shared" si="4"/>
        <v>36</v>
      </c>
      <c r="U41" s="2">
        <f t="shared" si="5"/>
        <v>28</v>
      </c>
    </row>
  </sheetData>
  <sheetProtection/>
  <mergeCells count="7">
    <mergeCell ref="P4:Q4"/>
    <mergeCell ref="R4:S4"/>
    <mergeCell ref="T4:U4"/>
    <mergeCell ref="C2:N2"/>
    <mergeCell ref="C4:F4"/>
    <mergeCell ref="G4:J4"/>
    <mergeCell ref="K4:N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AE74"/>
  <sheetViews>
    <sheetView zoomScalePageLayoutView="0" workbookViewId="0" topLeftCell="A7">
      <selection activeCell="M62" sqref="M62"/>
    </sheetView>
  </sheetViews>
  <sheetFormatPr defaultColWidth="9.00390625" defaultRowHeight="13.5"/>
  <cols>
    <col min="3" max="3" width="8.625" style="0" customWidth="1"/>
    <col min="4" max="4" width="6.50390625" style="0" customWidth="1"/>
    <col min="5" max="5" width="12.625" style="0" customWidth="1"/>
    <col min="6" max="11" width="5.625" style="0" customWidth="1"/>
    <col min="12" max="12" width="5.625" style="0" hidden="1" customWidth="1"/>
    <col min="13" max="15" width="5.625" style="0" customWidth="1"/>
    <col min="16" max="23" width="5.625" style="0" hidden="1" customWidth="1"/>
    <col min="24" max="26" width="5.625" style="0" customWidth="1"/>
  </cols>
  <sheetData>
    <row r="1" spans="3:26" ht="25.5">
      <c r="C1" s="17" t="s">
        <v>86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3:26" ht="23.25" customHeight="1">
      <c r="C2" s="18" t="s">
        <v>76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5:26" ht="14.25" thickBot="1">
      <c r="O3" s="20">
        <f ca="1">NOW()</f>
        <v>43596.70171226852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3:26" ht="15.75" customHeight="1">
      <c r="C4" s="340" t="s">
        <v>41</v>
      </c>
      <c r="D4" s="342" t="s">
        <v>50</v>
      </c>
      <c r="E4" s="344" t="s">
        <v>12</v>
      </c>
      <c r="F4" s="39" t="s">
        <v>24</v>
      </c>
      <c r="G4" s="40"/>
      <c r="H4" s="41"/>
      <c r="I4" s="39" t="s">
        <v>25</v>
      </c>
      <c r="J4" s="40"/>
      <c r="K4" s="41"/>
      <c r="L4" s="345" t="s">
        <v>26</v>
      </c>
      <c r="M4" s="39" t="s">
        <v>27</v>
      </c>
      <c r="N4" s="40"/>
      <c r="O4" s="41"/>
      <c r="P4" s="345" t="s">
        <v>26</v>
      </c>
      <c r="Q4" s="39" t="s">
        <v>45</v>
      </c>
      <c r="R4" s="40"/>
      <c r="S4" s="41"/>
      <c r="T4" s="345" t="s">
        <v>26</v>
      </c>
      <c r="U4" s="39" t="s">
        <v>46</v>
      </c>
      <c r="V4" s="40"/>
      <c r="W4" s="41"/>
      <c r="X4" s="347" t="s">
        <v>43</v>
      </c>
      <c r="Y4" s="347" t="s">
        <v>44</v>
      </c>
      <c r="Z4" s="338" t="s">
        <v>14</v>
      </c>
    </row>
    <row r="5" spans="2:26" ht="39.75" customHeight="1" thickBot="1">
      <c r="B5" t="s">
        <v>9</v>
      </c>
      <c r="C5" s="341"/>
      <c r="D5" s="343"/>
      <c r="E5" s="296"/>
      <c r="F5" s="42" t="s">
        <v>13</v>
      </c>
      <c r="G5" s="42" t="s">
        <v>28</v>
      </c>
      <c r="H5" s="38" t="s">
        <v>29</v>
      </c>
      <c r="I5" s="42" t="s">
        <v>13</v>
      </c>
      <c r="J5" s="42" t="s">
        <v>28</v>
      </c>
      <c r="K5" s="38" t="s">
        <v>29</v>
      </c>
      <c r="L5" s="346"/>
      <c r="M5" s="42" t="s">
        <v>13</v>
      </c>
      <c r="N5" s="42" t="s">
        <v>28</v>
      </c>
      <c r="O5" s="38" t="s">
        <v>29</v>
      </c>
      <c r="P5" s="346"/>
      <c r="Q5" s="42" t="s">
        <v>13</v>
      </c>
      <c r="R5" s="42" t="s">
        <v>28</v>
      </c>
      <c r="S5" s="38" t="s">
        <v>29</v>
      </c>
      <c r="T5" s="346"/>
      <c r="U5" s="42" t="s">
        <v>13</v>
      </c>
      <c r="V5" s="42" t="s">
        <v>28</v>
      </c>
      <c r="W5" s="38" t="s">
        <v>29</v>
      </c>
      <c r="X5" s="348"/>
      <c r="Y5" s="348"/>
      <c r="Z5" s="339"/>
    </row>
    <row r="6" spans="1:26" ht="15" customHeight="1" thickBot="1" thickTop="1">
      <c r="A6">
        <v>1</v>
      </c>
      <c r="B6" s="28"/>
      <c r="C6" s="291" t="e">
        <f>#REF!</f>
        <v>#REF!</v>
      </c>
      <c r="D6" s="157">
        <f>'参加者一覧表'!F6</f>
        <v>15</v>
      </c>
      <c r="E6" s="158" t="str">
        <f>'参加者一覧表'!G6</f>
        <v>村上　克己</v>
      </c>
      <c r="F6" s="127">
        <f>IF(F$54="","",IF($D6=0,"DNC",IF(ISERROR(VLOOKUP($D6,'男子W着順'!$D$6:$Q$41,14,))=TRUE,"",IF(VLOOKUP($D6,'男子W着順'!$D$6:$Q$41,2,)&lt;&gt;"",VLOOKUP($D6,'男子W着順'!$D$6:$Q$41,2,),VLOOKUP($D6,'男子W着順'!$D$6:$Q$41,14,)))))</f>
        <v>6</v>
      </c>
      <c r="G6" s="1">
        <f>IF($B6="*","",IF(F$54="","",IF(ISNUMBER(F6)=TRUE,F6,F$54+3)))</f>
        <v>6</v>
      </c>
      <c r="H6" s="288">
        <f>SUM(G6:G9)</f>
        <v>48</v>
      </c>
      <c r="I6" s="127">
        <f>IF(I$54="","",IF($D6=0,"DNC",IF(ISERROR(VLOOKUP($D6,'男子W着順'!$H$6:$S$41,12,))=TRUE,"",IF(VLOOKUP($D6,'男子W着順'!$H$6:$S$41,2,)&lt;&gt;"",VLOOKUP($D6,'男子W着順'!$H$6:$S$41,2,),VLOOKUP($D6,'男子W着順'!$H$6:$S$41,12,)))))</f>
        <v>6</v>
      </c>
      <c r="J6" s="132">
        <f>IF($B6="*","",IF(I$54="","",IF(ISNUMBER(I6)=TRUE,I6,I$54+3)))</f>
        <v>6</v>
      </c>
      <c r="K6" s="288">
        <f>SUM(J6:J9)</f>
        <v>64</v>
      </c>
      <c r="L6" s="288">
        <f>H6+K6</f>
        <v>112</v>
      </c>
      <c r="M6" s="127">
        <f>IF(M$54="","",IF($D6=0,"DNC",IF(ISERROR(VLOOKUP($D6,'男子W着順'!$L$6:$U$41,10,))=TRUE,"",IF(VLOOKUP($D6,'男子W着順'!$L$6:$U$41,2,)&lt;&gt;"",VLOOKUP($D6,'男子W着順'!$L$6:$U$41,2,),VLOOKUP($D6,'男子W着順'!$L$6:$U$41,10,)))))</f>
        <v>7</v>
      </c>
      <c r="N6" s="132">
        <f>IF($B6="*","",IF(M$54="","",IF(ISNUMBER(M6)=TRUE,M6,M$54+3)))</f>
        <v>7</v>
      </c>
      <c r="O6" s="288">
        <f>SUM(N6:N9)</f>
        <v>64</v>
      </c>
      <c r="P6" s="288">
        <f>H6+K6+O6</f>
        <v>176</v>
      </c>
      <c r="Q6" s="1"/>
      <c r="R6" s="1">
        <f aca="true" t="shared" si="0" ref="R6:R13">IF($B$6="*","",IF(Q$54="","",IF(ISNUMBER(Q6)=TRUE,Q6,Q$54+2)))</f>
      </c>
      <c r="S6" s="288">
        <f>SUM(R6:R9)</f>
        <v>0</v>
      </c>
      <c r="T6" s="288">
        <f>H6+K6+O6+S6</f>
        <v>176</v>
      </c>
      <c r="U6" s="1"/>
      <c r="V6" s="1">
        <f aca="true" t="shared" si="1" ref="V6:V13">IF($B$6="*","",IF(U$54="","",IF(ISNUMBER(U6)=TRUE,U6,U$54+2)))</f>
      </c>
      <c r="W6" s="288">
        <f>SUM(V6:V9)</f>
        <v>0</v>
      </c>
      <c r="X6" s="288">
        <f>IF(H6+K6+O6+S6+W6=0,"",H6+K6+O6+S6+W6)</f>
        <v>176</v>
      </c>
      <c r="Y6" s="288">
        <f>IF(X6="","",RANK(X6,$X$6:$X$46,1))</f>
        <v>3</v>
      </c>
      <c r="Z6" s="285">
        <f>IF(Y6="","",VLOOKUP(Y6,$AC$64:$AD$74,2))</f>
        <v>7</v>
      </c>
    </row>
    <row r="7" spans="3:26" ht="15" customHeight="1">
      <c r="C7" s="292"/>
      <c r="D7" s="159">
        <f>'参加者一覧表'!F7</f>
        <v>16</v>
      </c>
      <c r="E7" s="160" t="str">
        <f>'参加者一覧表'!G7</f>
        <v>佐藤　栄治</v>
      </c>
      <c r="F7" s="93">
        <f>IF(F$54="","",IF($D7=0,"DNC",IF(ISERROR(VLOOKUP($D7,'男子W着順'!$D$6:$Q$41,14,))=TRUE,"",IF(VLOOKUP($D7,'男子W着順'!$D$6:$Q$41,2,)&lt;&gt;"",VLOOKUP($D7,'男子W着順'!$D$6:$Q$41,2,),VLOOKUP($D7,'男子W着順'!$D$6:$Q$41,14,)))))</f>
        <v>3</v>
      </c>
      <c r="G7" s="2">
        <f>IF($B6="*","",IF(F$54="","",IF(ISNUMBER(F7)=TRUE,F7,F$54+3)))</f>
        <v>3</v>
      </c>
      <c r="H7" s="289"/>
      <c r="I7" s="93">
        <f>IF(I$54="","",IF($D7=0,"DNC",IF(ISERROR(VLOOKUP($D7,'男子W着順'!$H$6:$S$41,12,))=TRUE,"",IF(VLOOKUP($D7,'男子W着順'!$H$6:$S$41,2,)&lt;&gt;"",VLOOKUP($D7,'男子W着順'!$H$6:$S$41,2,),VLOOKUP($D7,'男子W着順'!$H$6:$S$41,12,)))))</f>
        <v>4</v>
      </c>
      <c r="J7" s="134">
        <f>IF($B6="*","",IF(I$54="","",IF(ISNUMBER(I7)=TRUE,I7,I$54+3)))</f>
        <v>4</v>
      </c>
      <c r="K7" s="289"/>
      <c r="L7" s="289"/>
      <c r="M7" s="93">
        <f>IF(M$54="","",IF($D7=0,"DNC",IF(ISERROR(VLOOKUP($D7,'男子W着順'!$L$6:$U$41,10,))=TRUE,"",IF(VLOOKUP($D7,'男子W着順'!$L$6:$U$41,2,)&lt;&gt;"",VLOOKUP($D7,'男子W着順'!$L$6:$U$41,2,),VLOOKUP($D7,'男子W着順'!$L$6:$U$41,10,)))))</f>
        <v>3</v>
      </c>
      <c r="N7" s="134">
        <f>IF($B6="*","",IF(M$54="","",IF(ISNUMBER(M7)=TRUE,M7,M$54+3)))</f>
        <v>3</v>
      </c>
      <c r="O7" s="289"/>
      <c r="P7" s="289"/>
      <c r="Q7" s="2"/>
      <c r="R7" s="2">
        <f t="shared" si="0"/>
      </c>
      <c r="S7" s="289"/>
      <c r="T7" s="289"/>
      <c r="U7" s="2"/>
      <c r="V7" s="2">
        <f t="shared" si="1"/>
      </c>
      <c r="W7" s="289"/>
      <c r="X7" s="289"/>
      <c r="Y7" s="289"/>
      <c r="Z7" s="286"/>
    </row>
    <row r="8" spans="3:26" ht="15" customHeight="1">
      <c r="C8" s="292"/>
      <c r="D8" s="159">
        <f>'参加者一覧表'!F8</f>
        <v>17</v>
      </c>
      <c r="E8" s="160" t="str">
        <f>'参加者一覧表'!G8</f>
        <v>相良　友一</v>
      </c>
      <c r="F8" s="93">
        <f>IF(F$54="","",IF($D8=0,"DNC",IF(ISERROR(VLOOKUP($D8,'男子W着順'!$D$6:$Q$41,14,))=TRUE,"",IF(VLOOKUP($D8,'男子W着順'!$D$6:$Q$41,2,)&lt;&gt;"",VLOOKUP($D8,'男子W着順'!$D$6:$Q$41,2,),VLOOKUP($D8,'男子W着順'!$D$6:$Q$41,14,)))))</f>
        <v>12</v>
      </c>
      <c r="G8" s="2">
        <f>IF($B6="*","",IF(F$54="","",IF(ISNUMBER(F8)=TRUE,F8,F$54+3)))</f>
        <v>12</v>
      </c>
      <c r="H8" s="289"/>
      <c r="I8" s="93" t="str">
        <f>IF(I$54="","",IF($D8=0,"DNC",IF(ISERROR(VLOOKUP($D8,'男子W着順'!$H$6:$S$41,12,))=TRUE,"",IF(VLOOKUP($D8,'男子W着順'!$H$6:$S$41,2,)&lt;&gt;"",VLOOKUP($D8,'男子W着順'!$H$6:$S$41,2,),VLOOKUP($D8,'男子W着順'!$H$6:$S$41,12,)))))</f>
        <v>DNC</v>
      </c>
      <c r="J8" s="134">
        <f>IF($B6="*","",IF(I$54="","",IF(ISNUMBER(I8)=TRUE,I8,I$54+3)))</f>
        <v>27</v>
      </c>
      <c r="K8" s="289"/>
      <c r="L8" s="289"/>
      <c r="M8" s="93" t="str">
        <f>IF(M$54="","",IF($D8=0,"DNC",IF(ISERROR(VLOOKUP($D8,'男子W着順'!$L$6:$U$41,10,))=TRUE,"",IF(VLOOKUP($D8,'男子W着順'!$L$6:$U$41,2,)&lt;&gt;"",VLOOKUP($D8,'男子W着順'!$L$6:$U$41,2,),VLOOKUP($D8,'男子W着順'!$L$6:$U$41,10,)))))</f>
        <v>DNC</v>
      </c>
      <c r="N8" s="134">
        <f>IF($B6="*","",IF(M$54="","",IF(ISNUMBER(M8)=TRUE,M8,M$54+3)))</f>
        <v>27</v>
      </c>
      <c r="O8" s="289"/>
      <c r="P8" s="289"/>
      <c r="Q8" s="2"/>
      <c r="R8" s="2">
        <f t="shared" si="0"/>
      </c>
      <c r="S8" s="289"/>
      <c r="T8" s="289"/>
      <c r="U8" s="2"/>
      <c r="V8" s="2">
        <f t="shared" si="1"/>
      </c>
      <c r="W8" s="289"/>
      <c r="X8" s="289"/>
      <c r="Y8" s="289"/>
      <c r="Z8" s="286"/>
    </row>
    <row r="9" spans="3:26" ht="15" customHeight="1" thickBot="1">
      <c r="C9" s="293"/>
      <c r="D9" s="161">
        <f>'参加者一覧表'!F9</f>
        <v>0</v>
      </c>
      <c r="E9" s="162">
        <f>'参加者一覧表'!G9</f>
        <v>0</v>
      </c>
      <c r="F9" s="126" t="str">
        <f>IF(F$54="","",IF($D9=0,"DNC",IF(ISERROR(VLOOKUP($D9,'男子W着順'!$D$6:$Q$41,14,))=TRUE,"",IF(VLOOKUP($D9,'男子W着順'!$D$6:$Q$41,2,)&lt;&gt;"",VLOOKUP($D9,'男子W着順'!$D$6:$Q$41,2,),VLOOKUP($D9,'男子W着順'!$D$6:$Q$41,14,)))))</f>
        <v>DNC</v>
      </c>
      <c r="G9" s="3">
        <f>IF($B6="*","",IF(F$54="","",IF(ISNUMBER(F9)=TRUE,F9,F$54+3)))</f>
        <v>27</v>
      </c>
      <c r="H9" s="290"/>
      <c r="I9" s="126" t="str">
        <f>IF(I$54="","",IF($D9=0,"DNC",IF(ISERROR(VLOOKUP($D9,'男子W着順'!$H$6:$S$41,12,))=TRUE,"",IF(VLOOKUP($D9,'男子W着順'!$H$6:$S$41,2,)&lt;&gt;"",VLOOKUP($D9,'男子W着順'!$H$6:$S$41,2,),VLOOKUP($D9,'男子W着順'!$H$6:$S$41,12,)))))</f>
        <v>DNC</v>
      </c>
      <c r="J9" s="136">
        <f>IF($B6="*","",IF(I$54="","",IF(ISNUMBER(I9)=TRUE,I9,I$54+3)))</f>
        <v>27</v>
      </c>
      <c r="K9" s="290"/>
      <c r="L9" s="290"/>
      <c r="M9" s="126" t="str">
        <f>IF(M$54="","",IF($D9=0,"DNC",IF(ISERROR(VLOOKUP($D9,'男子W着順'!$L$6:$U$41,10,))=TRUE,"",IF(VLOOKUP($D9,'男子W着順'!$L$6:$U$41,2,)&lt;&gt;"",VLOOKUP($D9,'男子W着順'!$L$6:$U$41,2,),VLOOKUP($D9,'男子W着順'!$L$6:$U$41,10,)))))</f>
        <v>DNC</v>
      </c>
      <c r="N9" s="136">
        <f>IF($B6="*","",IF(M$54="","",IF(ISNUMBER(M9)=TRUE,M9,M$54+3)))</f>
        <v>27</v>
      </c>
      <c r="O9" s="290"/>
      <c r="P9" s="290"/>
      <c r="Q9" s="3"/>
      <c r="R9" s="3">
        <f t="shared" si="0"/>
      </c>
      <c r="S9" s="290"/>
      <c r="T9" s="290"/>
      <c r="U9" s="3"/>
      <c r="V9" s="3">
        <f t="shared" si="1"/>
      </c>
      <c r="W9" s="290"/>
      <c r="X9" s="290"/>
      <c r="Y9" s="290"/>
      <c r="Z9" s="287"/>
    </row>
    <row r="10" spans="1:26" ht="15" customHeight="1" thickBot="1" thickTop="1">
      <c r="A10">
        <v>2</v>
      </c>
      <c r="B10" s="28"/>
      <c r="C10" s="291" t="e">
        <f>#REF!</f>
        <v>#REF!</v>
      </c>
      <c r="D10" s="157">
        <f>'参加者一覧表'!F10</f>
        <v>71</v>
      </c>
      <c r="E10" s="158" t="str">
        <f>'参加者一覧表'!G10</f>
        <v>末国　祥二</v>
      </c>
      <c r="F10" s="127">
        <f>IF(F$54="","",IF($D10=0,"DNC",IF(ISERROR(VLOOKUP($D10,'男子W着順'!$D$6:$Q$41,14,))=TRUE,"",IF(VLOOKUP($D10,'男子W着順'!$D$6:$Q$41,2,)&lt;&gt;"",VLOOKUP($D10,'男子W着順'!$D$6:$Q$41,2,),VLOOKUP($D10,'男子W着順'!$D$6:$Q$41,14,)))))</f>
        <v>17</v>
      </c>
      <c r="G10" s="1">
        <f>IF($B10="*","",IF(F$54="","",IF(ISNUMBER(F10)=TRUE,F10,F$54+3)))</f>
        <v>17</v>
      </c>
      <c r="H10" s="288">
        <f>SUM(G10:G13)</f>
        <v>85</v>
      </c>
      <c r="I10" s="127" t="str">
        <f>IF(I$54="","",IF($D10=0,"DNC",IF(ISERROR(VLOOKUP($D10,'男子W着順'!$H$6:$S$41,12,))=TRUE,"",IF(VLOOKUP($D10,'男子W着順'!$H$6:$S$41,2,)&lt;&gt;"",VLOOKUP($D10,'男子W着順'!$H$6:$S$41,2,),VLOOKUP($D10,'男子W着順'!$H$6:$S$41,12,)))))</f>
        <v>DNF</v>
      </c>
      <c r="J10" s="132">
        <f>IF($B10="*","",IF(I$54="","",IF(ISNUMBER(I10)=TRUE,I10,I$54+3)))</f>
        <v>27</v>
      </c>
      <c r="K10" s="288">
        <f>SUM(J10:J13)</f>
        <v>96</v>
      </c>
      <c r="L10" s="288">
        <f>H10+K10</f>
        <v>181</v>
      </c>
      <c r="M10" s="127">
        <f>IF(M$54="","",IF($D10=0,"DNC",IF(ISERROR(VLOOKUP($D10,'男子W着順'!$L$6:$U$41,10,))=TRUE,"",IF(VLOOKUP($D10,'男子W着順'!$L$6:$U$41,2,)&lt;&gt;"",VLOOKUP($D10,'男子W着順'!$L$6:$U$41,2,),VLOOKUP($D10,'男子W着順'!$L$6:$U$41,10,)))))</f>
        <v>12</v>
      </c>
      <c r="N10" s="132">
        <f>IF($B10="*","",IF(M$54="","",IF(ISNUMBER(M10)=TRUE,M10,M$54+3)))</f>
        <v>12</v>
      </c>
      <c r="O10" s="288">
        <f>SUM(N10:N13)</f>
        <v>93</v>
      </c>
      <c r="P10" s="288">
        <f>H10+K10+O10</f>
        <v>274</v>
      </c>
      <c r="Q10" s="1"/>
      <c r="R10" s="1">
        <f t="shared" si="0"/>
      </c>
      <c r="S10" s="288">
        <f>SUM(R10:R13)</f>
        <v>0</v>
      </c>
      <c r="T10" s="288">
        <f>H10+K10+O10+S10</f>
        <v>274</v>
      </c>
      <c r="U10" s="1"/>
      <c r="V10" s="1">
        <f t="shared" si="1"/>
      </c>
      <c r="W10" s="288">
        <f>SUM(V10:V13)</f>
        <v>0</v>
      </c>
      <c r="X10" s="288">
        <f>IF(H10+K10+O10+S10+W10=0,"",H10+K10+O10+S10+W10)</f>
        <v>274</v>
      </c>
      <c r="Y10" s="288">
        <f>IF(X10="","",RANK(X10,$X$6:$X$46,1))</f>
        <v>7</v>
      </c>
      <c r="Z10" s="285">
        <f>IF(Y10="","",VLOOKUP(Y10,$AC$64:$AD$74,2))</f>
        <v>3</v>
      </c>
    </row>
    <row r="11" spans="3:26" ht="15" customHeight="1">
      <c r="C11" s="292"/>
      <c r="D11" s="159">
        <f>'参加者一覧表'!F11</f>
        <v>73</v>
      </c>
      <c r="E11" s="160" t="str">
        <f>'参加者一覧表'!G11</f>
        <v>田村　聡</v>
      </c>
      <c r="F11" s="93">
        <f>IF(F$54="","",IF($D11=0,"DNC",IF(ISERROR(VLOOKUP($D11,'男子W着順'!$D$6:$Q$41,14,))=TRUE,"",IF(VLOOKUP($D11,'男子W着順'!$D$6:$Q$41,2,)&lt;&gt;"",VLOOKUP($D11,'男子W着順'!$D$6:$Q$41,2,),VLOOKUP($D11,'男子W着順'!$D$6:$Q$41,14,)))))</f>
        <v>14</v>
      </c>
      <c r="G11" s="2">
        <f>IF($B10="*","",IF(F$54="","",IF(ISNUMBER(F11)=TRUE,F11,F$54+3)))</f>
        <v>14</v>
      </c>
      <c r="H11" s="289"/>
      <c r="I11" s="93">
        <f>IF(I$54="","",IF($D11=0,"DNC",IF(ISERROR(VLOOKUP($D11,'男子W着順'!$H$6:$S$41,12,))=TRUE,"",IF(VLOOKUP($D11,'男子W着順'!$H$6:$S$41,2,)&lt;&gt;"",VLOOKUP($D11,'男子W着順'!$H$6:$S$41,2,),VLOOKUP($D11,'男子W着順'!$H$6:$S$41,12,)))))</f>
        <v>15</v>
      </c>
      <c r="J11" s="134">
        <f>IF($B10="*","",IF(I$54="","",IF(ISNUMBER(I11)=TRUE,I11,I$54+3)))</f>
        <v>15</v>
      </c>
      <c r="K11" s="289"/>
      <c r="L11" s="289"/>
      <c r="M11" s="93" t="str">
        <f>IF(M$54="","",IF($D11=0,"DNC",IF(ISERROR(VLOOKUP($D11,'男子W着順'!$L$6:$U$41,10,))=TRUE,"",IF(VLOOKUP($D11,'男子W着順'!$L$6:$U$41,2,)&lt;&gt;"",VLOOKUP($D11,'男子W着順'!$L$6:$U$41,2,),VLOOKUP($D11,'男子W着順'!$L$6:$U$41,10,)))))</f>
        <v>DNC</v>
      </c>
      <c r="N11" s="134">
        <f>IF($B10="*","",IF(M$54="","",IF(ISNUMBER(M11)=TRUE,M11,M$54+3)))</f>
        <v>27</v>
      </c>
      <c r="O11" s="289"/>
      <c r="P11" s="289"/>
      <c r="Q11" s="2"/>
      <c r="R11" s="2">
        <f t="shared" si="0"/>
      </c>
      <c r="S11" s="289"/>
      <c r="T11" s="289"/>
      <c r="U11" s="2"/>
      <c r="V11" s="2">
        <f t="shared" si="1"/>
      </c>
      <c r="W11" s="289"/>
      <c r="X11" s="289"/>
      <c r="Y11" s="289"/>
      <c r="Z11" s="286"/>
    </row>
    <row r="12" spans="3:26" ht="15" customHeight="1">
      <c r="C12" s="292"/>
      <c r="D12" s="159">
        <f>'参加者一覧表'!F12</f>
        <v>0</v>
      </c>
      <c r="E12" s="160">
        <f>'参加者一覧表'!G12</f>
        <v>0</v>
      </c>
      <c r="F12" s="93" t="str">
        <f>IF(F$54="","",IF($D12=0,"DNC",IF(ISERROR(VLOOKUP($D12,'男子W着順'!$D$6:$Q$41,14,))=TRUE,"",IF(VLOOKUP($D12,'男子W着順'!$D$6:$Q$41,2,)&lt;&gt;"",VLOOKUP($D12,'男子W着順'!$D$6:$Q$41,2,),VLOOKUP($D12,'男子W着順'!$D$6:$Q$41,14,)))))</f>
        <v>DNC</v>
      </c>
      <c r="G12" s="2">
        <f>IF($B10="*","",IF(F$54="","",IF(ISNUMBER(F12)=TRUE,F12,F$54+3)))</f>
        <v>27</v>
      </c>
      <c r="H12" s="289"/>
      <c r="I12" s="93" t="str">
        <f>IF(I$54="","",IF($D12=0,"DNC",IF(ISERROR(VLOOKUP($D12,'男子W着順'!$H$6:$S$41,12,))=TRUE,"",IF(VLOOKUP($D12,'男子W着順'!$H$6:$S$41,2,)&lt;&gt;"",VLOOKUP($D12,'男子W着順'!$H$6:$S$41,2,),VLOOKUP($D12,'男子W着順'!$H$6:$S$41,12,)))))</f>
        <v>DNC</v>
      </c>
      <c r="J12" s="134">
        <f>IF($B10="*","",IF(I$54="","",IF(ISNUMBER(I12)=TRUE,I12,I$54+3)))</f>
        <v>27</v>
      </c>
      <c r="K12" s="289"/>
      <c r="L12" s="289"/>
      <c r="M12" s="93" t="str">
        <f>IF(M$54="","",IF($D12=0,"DNC",IF(ISERROR(VLOOKUP($D12,'男子W着順'!$L$6:$U$41,10,))=TRUE,"",IF(VLOOKUP($D12,'男子W着順'!$L$6:$U$41,2,)&lt;&gt;"",VLOOKUP($D12,'男子W着順'!$L$6:$U$41,2,),VLOOKUP($D12,'男子W着順'!$L$6:$U$41,10,)))))</f>
        <v>DNC</v>
      </c>
      <c r="N12" s="134">
        <f>IF($B10="*","",IF(M$54="","",IF(ISNUMBER(M12)=TRUE,M12,M$54+3)))</f>
        <v>27</v>
      </c>
      <c r="O12" s="289"/>
      <c r="P12" s="289"/>
      <c r="Q12" s="2"/>
      <c r="R12" s="2">
        <f t="shared" si="0"/>
      </c>
      <c r="S12" s="289"/>
      <c r="T12" s="289"/>
      <c r="U12" s="2"/>
      <c r="V12" s="2">
        <f t="shared" si="1"/>
      </c>
      <c r="W12" s="289"/>
      <c r="X12" s="289"/>
      <c r="Y12" s="289"/>
      <c r="Z12" s="286"/>
    </row>
    <row r="13" spans="3:26" ht="15" customHeight="1" thickBot="1">
      <c r="C13" s="293"/>
      <c r="D13" s="161">
        <f>'参加者一覧表'!F13</f>
        <v>0</v>
      </c>
      <c r="E13" s="162">
        <f>'参加者一覧表'!G13</f>
        <v>0</v>
      </c>
      <c r="F13" s="126" t="str">
        <f>IF(F$54="","",IF($D13=0,"DNC",IF(ISERROR(VLOOKUP($D13,'男子W着順'!$D$6:$Q$41,14,))=TRUE,"",IF(VLOOKUP($D13,'男子W着順'!$D$6:$Q$41,2,)&lt;&gt;"",VLOOKUP($D13,'男子W着順'!$D$6:$Q$41,2,),VLOOKUP($D13,'男子W着順'!$D$6:$Q$41,14,)))))</f>
        <v>DNC</v>
      </c>
      <c r="G13" s="3">
        <f>IF($B10="*","",IF(F$54="","",IF(ISNUMBER(F13)=TRUE,F13,F$54+3)))</f>
        <v>27</v>
      </c>
      <c r="H13" s="290"/>
      <c r="I13" s="126" t="str">
        <f>IF(I$54="","",IF($D13=0,"DNC",IF(ISERROR(VLOOKUP($D13,'男子W着順'!$H$6:$S$41,12,))=TRUE,"",IF(VLOOKUP($D13,'男子W着順'!$H$6:$S$41,2,)&lt;&gt;"",VLOOKUP($D13,'男子W着順'!$H$6:$S$41,2,),VLOOKUP($D13,'男子W着順'!$H$6:$S$41,12,)))))</f>
        <v>DNC</v>
      </c>
      <c r="J13" s="136">
        <f>IF($B10="*","",IF(I$54="","",IF(ISNUMBER(I13)=TRUE,I13,I$54+3)))</f>
        <v>27</v>
      </c>
      <c r="K13" s="290"/>
      <c r="L13" s="290"/>
      <c r="M13" s="126" t="str">
        <f>IF(M$54="","",IF($D13=0,"DNC",IF(ISERROR(VLOOKUP($D13,'男子W着順'!$L$6:$U$41,10,))=TRUE,"",IF(VLOOKUP($D13,'男子W着順'!$L$6:$U$41,2,)&lt;&gt;"",VLOOKUP($D13,'男子W着順'!$L$6:$U$41,2,),VLOOKUP($D13,'男子W着順'!$L$6:$U$41,10,)))))</f>
        <v>DNC</v>
      </c>
      <c r="N13" s="136">
        <f>IF($B10="*","",IF(M$54="","",IF(ISNUMBER(M13)=TRUE,M13,M$54+3)))</f>
        <v>27</v>
      </c>
      <c r="O13" s="290"/>
      <c r="P13" s="290"/>
      <c r="Q13" s="3"/>
      <c r="R13" s="3">
        <f t="shared" si="0"/>
      </c>
      <c r="S13" s="290"/>
      <c r="T13" s="290"/>
      <c r="U13" s="3"/>
      <c r="V13" s="3">
        <f t="shared" si="1"/>
      </c>
      <c r="W13" s="290"/>
      <c r="X13" s="290"/>
      <c r="Y13" s="290"/>
      <c r="Z13" s="287"/>
    </row>
    <row r="14" spans="1:26" ht="15" customHeight="1" thickBot="1" thickTop="1">
      <c r="A14">
        <v>3</v>
      </c>
      <c r="B14" s="28"/>
      <c r="C14" s="291" t="e">
        <f>#REF!</f>
        <v>#REF!</v>
      </c>
      <c r="D14" s="157">
        <f>'参加者一覧表'!F14</f>
        <v>51</v>
      </c>
      <c r="E14" s="158" t="str">
        <f>'参加者一覧表'!G14</f>
        <v>黒石　勇次</v>
      </c>
      <c r="F14" s="127">
        <f>IF(F$54="","",IF($D14=0,"DNC",IF(ISERROR(VLOOKUP($D14,'男子W着順'!$D$6:$Q$41,14,))=TRUE,"",IF(VLOOKUP($D14,'男子W着順'!$D$6:$Q$41,2,)&lt;&gt;"",VLOOKUP($D14,'男子W着順'!$D$6:$Q$41,2,),VLOOKUP($D14,'男子W着順'!$D$6:$Q$41,14,)))))</f>
        <v>1</v>
      </c>
      <c r="G14" s="1">
        <f>IF($B14="*","",IF(F$54="","",IF(ISNUMBER(F14)=TRUE,F14,F$54+3)))</f>
        <v>1</v>
      </c>
      <c r="H14" s="288">
        <f>SUM(G14:G17)</f>
        <v>82</v>
      </c>
      <c r="I14" s="127">
        <f>IF(I$54="","",IF($D14=0,"DNC",IF(ISERROR(VLOOKUP($D14,'男子W着順'!$H$6:$S$41,12,))=TRUE,"",IF(VLOOKUP($D14,'男子W着順'!$H$6:$S$41,2,)&lt;&gt;"",VLOOKUP($D14,'男子W着順'!$H$6:$S$41,2,),VLOOKUP($D14,'男子W着順'!$H$6:$S$41,12,)))))</f>
        <v>1</v>
      </c>
      <c r="J14" s="132">
        <f>IF($B14="*","",IF(I$54="","",IF(ISNUMBER(I14)=TRUE,I14,I$54+3)))</f>
        <v>1</v>
      </c>
      <c r="K14" s="288">
        <f>SUM(J14:J17)</f>
        <v>82</v>
      </c>
      <c r="L14" s="288">
        <f>H14+K14</f>
        <v>164</v>
      </c>
      <c r="M14" s="127" t="str">
        <f>IF(M$54="","",IF($D14=0,"DNC",IF(ISERROR(VLOOKUP($D14,'男子W着順'!$L$6:$U$41,10,))=TRUE,"",IF(VLOOKUP($D14,'男子W着順'!$L$6:$U$41,2,)&lt;&gt;"",VLOOKUP($D14,'男子W着順'!$L$6:$U$41,2,),VLOOKUP($D14,'男子W着順'!$L$6:$U$41,10,)))))</f>
        <v>DNC</v>
      </c>
      <c r="N14" s="132">
        <f>IF($B14="*","",IF(M$54="","",IF(ISNUMBER(M14)=TRUE,M14,M$54+3)))</f>
        <v>27</v>
      </c>
      <c r="O14" s="288">
        <f>SUM(N14:N17)</f>
        <v>108</v>
      </c>
      <c r="P14" s="288">
        <f>H14+K14+O14</f>
        <v>272</v>
      </c>
      <c r="Q14" s="1"/>
      <c r="R14" s="1">
        <f aca="true" t="shared" si="2" ref="R14:R53">IF($B$6="*","",IF(Q$54="","",IF(ISNUMBER(Q14)=TRUE,Q14,Q$54+2)))</f>
      </c>
      <c r="S14" s="288">
        <f>SUM(R14:R17)</f>
        <v>0</v>
      </c>
      <c r="T14" s="288">
        <f>H14+K14+O14+S14</f>
        <v>272</v>
      </c>
      <c r="U14" s="1"/>
      <c r="V14" s="1">
        <f aca="true" t="shared" si="3" ref="V14:V53">IF($B$6="*","",IF(U$54="","",IF(ISNUMBER(U14)=TRUE,U14,U$54+2)))</f>
      </c>
      <c r="W14" s="288">
        <f>SUM(V14:V17)</f>
        <v>0</v>
      </c>
      <c r="X14" s="288">
        <f>IF(H14+K14+O14+S14+W14=0,"",H14+K14+O14+S14+W14)</f>
        <v>272</v>
      </c>
      <c r="Y14" s="288">
        <f>IF(X14="","",RANK(X14,$X$6:$X$46,1))</f>
        <v>6</v>
      </c>
      <c r="Z14" s="285">
        <f>IF(Y14="","",VLOOKUP(Y14,$AC$64:$AD$74,2))</f>
        <v>4</v>
      </c>
    </row>
    <row r="15" spans="3:26" ht="15" customHeight="1">
      <c r="C15" s="292"/>
      <c r="D15" s="159">
        <f>'参加者一覧表'!F15</f>
        <v>0</v>
      </c>
      <c r="E15" s="160">
        <f>'参加者一覧表'!G15</f>
        <v>0</v>
      </c>
      <c r="F15" s="93" t="str">
        <f>IF(F$54="","",IF($D15=0,"DNC",IF(ISERROR(VLOOKUP($D15,'男子W着順'!$D$6:$Q$41,14,))=TRUE,"",IF(VLOOKUP($D15,'男子W着順'!$D$6:$Q$41,2,)&lt;&gt;"",VLOOKUP($D15,'男子W着順'!$D$6:$Q$41,2,),VLOOKUP($D15,'男子W着順'!$D$6:$Q$41,14,)))))</f>
        <v>DNC</v>
      </c>
      <c r="G15" s="2">
        <f>IF($B14="*","",IF(F$54="","",IF(ISNUMBER(F15)=TRUE,F15,F$54+3)))</f>
        <v>27</v>
      </c>
      <c r="H15" s="289"/>
      <c r="I15" s="93" t="str">
        <f>IF(I$54="","",IF($D15=0,"DNC",IF(ISERROR(VLOOKUP($D15,'男子W着順'!$H$6:$S$41,12,))=TRUE,"",IF(VLOOKUP($D15,'男子W着順'!$H$6:$S$41,2,)&lt;&gt;"",VLOOKUP($D15,'男子W着順'!$H$6:$S$41,2,),VLOOKUP($D15,'男子W着順'!$H$6:$S$41,12,)))))</f>
        <v>DNC</v>
      </c>
      <c r="J15" s="134">
        <f>IF($B14="*","",IF(I$54="","",IF(ISNUMBER(I15)=TRUE,I15,I$54+3)))</f>
        <v>27</v>
      </c>
      <c r="K15" s="289"/>
      <c r="L15" s="289"/>
      <c r="M15" s="93" t="str">
        <f>IF(M$54="","",IF($D15=0,"DNC",IF(ISERROR(VLOOKUP($D15,'男子W着順'!$L$6:$U$41,10,))=TRUE,"",IF(VLOOKUP($D15,'男子W着順'!$L$6:$U$41,2,)&lt;&gt;"",VLOOKUP($D15,'男子W着順'!$L$6:$U$41,2,),VLOOKUP($D15,'男子W着順'!$L$6:$U$41,10,)))))</f>
        <v>DNC</v>
      </c>
      <c r="N15" s="134">
        <f>IF($B14="*","",IF(M$54="","",IF(ISNUMBER(M15)=TRUE,M15,M$54+3)))</f>
        <v>27</v>
      </c>
      <c r="O15" s="289"/>
      <c r="P15" s="289"/>
      <c r="Q15" s="2"/>
      <c r="R15" s="2">
        <f t="shared" si="2"/>
      </c>
      <c r="S15" s="289"/>
      <c r="T15" s="289"/>
      <c r="U15" s="2"/>
      <c r="V15" s="2">
        <f t="shared" si="3"/>
      </c>
      <c r="W15" s="289"/>
      <c r="X15" s="289"/>
      <c r="Y15" s="289"/>
      <c r="Z15" s="286"/>
    </row>
    <row r="16" spans="3:26" ht="15" customHeight="1">
      <c r="C16" s="292"/>
      <c r="D16" s="159">
        <f>'参加者一覧表'!F16</f>
        <v>0</v>
      </c>
      <c r="E16" s="163">
        <f>'参加者一覧表'!G16</f>
        <v>0</v>
      </c>
      <c r="F16" s="93" t="str">
        <f>IF(F$54="","",IF($D16=0,"DNC",IF(ISERROR(VLOOKUP($D16,'男子W着順'!$D$6:$Q$41,14,))=TRUE,"",IF(VLOOKUP($D16,'男子W着順'!$D$6:$Q$41,2,)&lt;&gt;"",VLOOKUP($D16,'男子W着順'!$D$6:$Q$41,2,),VLOOKUP($D16,'男子W着順'!$D$6:$Q$41,14,)))))</f>
        <v>DNC</v>
      </c>
      <c r="G16" s="2">
        <f>IF($B14="*","",IF(F$54="","",IF(ISNUMBER(F16)=TRUE,F16,F$54+3)))</f>
        <v>27</v>
      </c>
      <c r="H16" s="289"/>
      <c r="I16" s="93" t="str">
        <f>IF(I$54="","",IF($D16=0,"DNC",IF(ISERROR(VLOOKUP($D16,'男子W着順'!$H$6:$S$41,12,))=TRUE,"",IF(VLOOKUP($D16,'男子W着順'!$H$6:$S$41,2,)&lt;&gt;"",VLOOKUP($D16,'男子W着順'!$H$6:$S$41,2,),VLOOKUP($D16,'男子W着順'!$H$6:$S$41,12,)))))</f>
        <v>DNC</v>
      </c>
      <c r="J16" s="134">
        <f>IF($B14="*","",IF(I$54="","",IF(ISNUMBER(I16)=TRUE,I16,I$54+3)))</f>
        <v>27</v>
      </c>
      <c r="K16" s="289"/>
      <c r="L16" s="289"/>
      <c r="M16" s="93" t="str">
        <f>IF(M$54="","",IF($D16=0,"DNC",IF(ISERROR(VLOOKUP($D16,'男子W着順'!$L$6:$U$41,10,))=TRUE,"",IF(VLOOKUP($D16,'男子W着順'!$L$6:$U$41,2,)&lt;&gt;"",VLOOKUP($D16,'男子W着順'!$L$6:$U$41,2,),VLOOKUP($D16,'男子W着順'!$L$6:$U$41,10,)))))</f>
        <v>DNC</v>
      </c>
      <c r="N16" s="134">
        <f>IF($B14="*","",IF(M$54="","",IF(ISNUMBER(M16)=TRUE,M16,M$54+3)))</f>
        <v>27</v>
      </c>
      <c r="O16" s="289"/>
      <c r="P16" s="289"/>
      <c r="Q16" s="2"/>
      <c r="R16" s="2">
        <f t="shared" si="2"/>
      </c>
      <c r="S16" s="289"/>
      <c r="T16" s="289"/>
      <c r="U16" s="2"/>
      <c r="V16" s="2">
        <f t="shared" si="3"/>
      </c>
      <c r="W16" s="289"/>
      <c r="X16" s="289"/>
      <c r="Y16" s="289"/>
      <c r="Z16" s="286"/>
    </row>
    <row r="17" spans="3:26" ht="15" customHeight="1" thickBot="1">
      <c r="C17" s="293"/>
      <c r="D17" s="161">
        <f>'参加者一覧表'!F17</f>
        <v>0</v>
      </c>
      <c r="E17" s="162">
        <f>'参加者一覧表'!G17</f>
        <v>0</v>
      </c>
      <c r="F17" s="126" t="str">
        <f>IF(F$54="","",IF($D17=0,"DNC",IF(ISERROR(VLOOKUP($D17,'男子W着順'!$D$6:$Q$41,14,))=TRUE,"",IF(VLOOKUP($D17,'男子W着順'!$D$6:$Q$41,2,)&lt;&gt;"",VLOOKUP($D17,'男子W着順'!$D$6:$Q$41,2,),VLOOKUP($D17,'男子W着順'!$D$6:$Q$41,14,)))))</f>
        <v>DNC</v>
      </c>
      <c r="G17" s="3">
        <f>IF($B14="*","",IF(F$54="","",IF(ISNUMBER(F17)=TRUE,F17,F$54+3)))</f>
        <v>27</v>
      </c>
      <c r="H17" s="290"/>
      <c r="I17" s="126" t="str">
        <f>IF(I$54="","",IF($D17=0,"DNC",IF(ISERROR(VLOOKUP($D17,'男子W着順'!$H$6:$S$41,12,))=TRUE,"",IF(VLOOKUP($D17,'男子W着順'!$H$6:$S$41,2,)&lt;&gt;"",VLOOKUP($D17,'男子W着順'!$H$6:$S$41,2,),VLOOKUP($D17,'男子W着順'!$H$6:$S$41,12,)))))</f>
        <v>DNC</v>
      </c>
      <c r="J17" s="136">
        <f>IF($B14="*","",IF(I$54="","",IF(ISNUMBER(I17)=TRUE,I17,I$54+3)))</f>
        <v>27</v>
      </c>
      <c r="K17" s="290"/>
      <c r="L17" s="290"/>
      <c r="M17" s="126" t="str">
        <f>IF(M$54="","",IF($D17=0,"DNC",IF(ISERROR(VLOOKUP($D17,'男子W着順'!$L$6:$U$41,10,))=TRUE,"",IF(VLOOKUP($D17,'男子W着順'!$L$6:$U$41,2,)&lt;&gt;"",VLOOKUP($D17,'男子W着順'!$L$6:$U$41,2,),VLOOKUP($D17,'男子W着順'!$L$6:$U$41,10,)))))</f>
        <v>DNC</v>
      </c>
      <c r="N17" s="136">
        <f>IF($B14="*","",IF(M$54="","",IF(ISNUMBER(M17)=TRUE,M17,M$54+3)))</f>
        <v>27</v>
      </c>
      <c r="O17" s="290"/>
      <c r="P17" s="290"/>
      <c r="Q17" s="3"/>
      <c r="R17" s="3">
        <f t="shared" si="2"/>
      </c>
      <c r="S17" s="290"/>
      <c r="T17" s="290"/>
      <c r="U17" s="3"/>
      <c r="V17" s="3">
        <f t="shared" si="3"/>
      </c>
      <c r="W17" s="290"/>
      <c r="X17" s="290"/>
      <c r="Y17" s="290"/>
      <c r="Z17" s="287"/>
    </row>
    <row r="18" spans="1:26" ht="15" customHeight="1" thickBot="1" thickTop="1">
      <c r="A18">
        <v>4</v>
      </c>
      <c r="B18" s="28"/>
      <c r="C18" s="291" t="e">
        <f>#REF!</f>
        <v>#REF!</v>
      </c>
      <c r="D18" s="157">
        <f>'参加者一覧表'!F18</f>
        <v>61</v>
      </c>
      <c r="E18" s="158" t="str">
        <f>'参加者一覧表'!G18</f>
        <v>西大　昇</v>
      </c>
      <c r="F18" s="127">
        <f>IF(F$54="","",IF($D18=0,"DNC",IF(ISERROR(VLOOKUP($D18,'男子W着順'!$D$6:$Q$41,14,))=TRUE,"",IF(VLOOKUP($D18,'男子W着順'!$D$6:$Q$41,2,)&lt;&gt;"",VLOOKUP($D18,'男子W着順'!$D$6:$Q$41,2,),VLOOKUP($D18,'男子W着順'!$D$6:$Q$41,14,)))))</f>
        <v>5</v>
      </c>
      <c r="G18" s="1">
        <f>IF($B18="*","",IF(F$54="","",IF(ISNUMBER(F18)=TRUE,F18,F$54+3)))</f>
        <v>5</v>
      </c>
      <c r="H18" s="288">
        <f>SUM(G18:G21)</f>
        <v>69</v>
      </c>
      <c r="I18" s="127">
        <f>IF(I$54="","",IF($D18=0,"DNC",IF(ISERROR(VLOOKUP($D18,'男子W着順'!$H$6:$S$41,12,))=TRUE,"",IF(VLOOKUP($D18,'男子W着順'!$H$6:$S$41,2,)&lt;&gt;"",VLOOKUP($D18,'男子W着順'!$H$6:$S$41,2,),VLOOKUP($D18,'男子W着順'!$H$6:$S$41,12,)))))</f>
        <v>3</v>
      </c>
      <c r="J18" s="132">
        <f>IF($B18="*","",IF(I$54="","",IF(ISNUMBER(I18)=TRUE,I18,I$54+3)))</f>
        <v>3</v>
      </c>
      <c r="K18" s="288">
        <f>SUM(J18:J21)</f>
        <v>64</v>
      </c>
      <c r="L18" s="288">
        <f>H18+K18</f>
        <v>133</v>
      </c>
      <c r="M18" s="127" t="str">
        <f>IF(M$54="","",IF($D18=0,"DNC",IF(ISERROR(VLOOKUP($D18,'男子W着順'!$L$6:$U$41,10,))=TRUE,"",IF(VLOOKUP($D18,'男子W着順'!$L$6:$U$41,2,)&lt;&gt;"",VLOOKUP($D18,'男子W着順'!$L$6:$U$41,2,),VLOOKUP($D18,'男子W着順'!$L$6:$U$41,10,)))))</f>
        <v>DNC</v>
      </c>
      <c r="N18" s="132">
        <f>IF($B18="*","",IF(M$54="","",IF(ISNUMBER(M18)=TRUE,M18,M$54+3)))</f>
        <v>27</v>
      </c>
      <c r="O18" s="288">
        <f>SUM(N18:N21)</f>
        <v>108</v>
      </c>
      <c r="P18" s="288">
        <f>H18+K18+O18</f>
        <v>241</v>
      </c>
      <c r="Q18" s="1"/>
      <c r="R18" s="1">
        <f t="shared" si="2"/>
      </c>
      <c r="S18" s="288">
        <f>SUM(R18:R21)</f>
        <v>0</v>
      </c>
      <c r="T18" s="288">
        <f>H18+K18+O18+S18</f>
        <v>241</v>
      </c>
      <c r="U18" s="1"/>
      <c r="V18" s="1">
        <f t="shared" si="3"/>
      </c>
      <c r="W18" s="288">
        <f>SUM(V18:V21)</f>
        <v>0</v>
      </c>
      <c r="X18" s="288">
        <f>IF(H18+K18+O18+S18+W18=0,"",H18+K18+O18+S18+W18)</f>
        <v>241</v>
      </c>
      <c r="Y18" s="288">
        <f>IF(X18="","",RANK(X18,$X$6:$X$46,1))</f>
        <v>5</v>
      </c>
      <c r="Z18" s="285">
        <f>IF(Y18="","",VLOOKUP(Y18,$AC$64:$AD$74,2))</f>
        <v>5</v>
      </c>
    </row>
    <row r="19" spans="3:26" ht="15" customHeight="1">
      <c r="C19" s="292"/>
      <c r="D19" s="159">
        <f>'参加者一覧表'!F19</f>
        <v>62</v>
      </c>
      <c r="E19" s="160" t="str">
        <f>'参加者一覧表'!G19</f>
        <v>堀井　宏志</v>
      </c>
      <c r="F19" s="93">
        <f>IF(F$54="","",IF($D19=0,"DNC",IF(ISERROR(VLOOKUP($D19,'男子W着順'!$D$6:$Q$41,14,))=TRUE,"",IF(VLOOKUP($D19,'男子W着順'!$D$6:$Q$41,2,)&lt;&gt;"",VLOOKUP($D19,'男子W着順'!$D$6:$Q$41,2,),VLOOKUP($D19,'男子W着順'!$D$6:$Q$41,14,)))))</f>
        <v>10</v>
      </c>
      <c r="G19" s="2">
        <f>IF($B18="*","",IF(F$54="","",IF(ISNUMBER(F19)=TRUE,F19,F$54+3)))</f>
        <v>10</v>
      </c>
      <c r="H19" s="289"/>
      <c r="I19" s="93">
        <f>IF(I$54="","",IF($D19=0,"DNC",IF(ISERROR(VLOOKUP($D19,'男子W着順'!$H$6:$S$41,12,))=TRUE,"",IF(VLOOKUP($D19,'男子W着順'!$H$6:$S$41,2,)&lt;&gt;"",VLOOKUP($D19,'男子W着順'!$H$6:$S$41,2,),VLOOKUP($D19,'男子W着順'!$H$6:$S$41,12,)))))</f>
        <v>7</v>
      </c>
      <c r="J19" s="134">
        <f>IF($B18="*","",IF(I$54="","",IF(ISNUMBER(I19)=TRUE,I19,I$54+3)))</f>
        <v>7</v>
      </c>
      <c r="K19" s="289"/>
      <c r="L19" s="289"/>
      <c r="M19" s="93" t="str">
        <f>IF(M$54="","",IF($D19=0,"DNC",IF(ISERROR(VLOOKUP($D19,'男子W着順'!$L$6:$U$41,10,))=TRUE,"",IF(VLOOKUP($D19,'男子W着順'!$L$6:$U$41,2,)&lt;&gt;"",VLOOKUP($D19,'男子W着順'!$L$6:$U$41,2,),VLOOKUP($D19,'男子W着順'!$L$6:$U$41,10,)))))</f>
        <v>DNC</v>
      </c>
      <c r="N19" s="134">
        <f>IF($B18="*","",IF(M$54="","",IF(ISNUMBER(M19)=TRUE,M19,M$54+3)))</f>
        <v>27</v>
      </c>
      <c r="O19" s="289"/>
      <c r="P19" s="289"/>
      <c r="Q19" s="2"/>
      <c r="R19" s="2">
        <f t="shared" si="2"/>
      </c>
      <c r="S19" s="289"/>
      <c r="T19" s="289"/>
      <c r="U19" s="2"/>
      <c r="V19" s="2">
        <f t="shared" si="3"/>
      </c>
      <c r="W19" s="289"/>
      <c r="X19" s="289"/>
      <c r="Y19" s="289"/>
      <c r="Z19" s="286"/>
    </row>
    <row r="20" spans="3:26" ht="15" customHeight="1">
      <c r="C20" s="292"/>
      <c r="D20" s="159">
        <f>'参加者一覧表'!F20</f>
        <v>0</v>
      </c>
      <c r="E20" s="160">
        <f>'参加者一覧表'!G20</f>
        <v>0</v>
      </c>
      <c r="F20" s="93" t="str">
        <f>IF(F$54="","",IF($D20=0,"DNC",IF(ISERROR(VLOOKUP($D20,'男子W着順'!$D$6:$Q$41,14,))=TRUE,"",IF(VLOOKUP($D20,'男子W着順'!$D$6:$Q$41,2,)&lt;&gt;"",VLOOKUP($D20,'男子W着順'!$D$6:$Q$41,2,),VLOOKUP($D20,'男子W着順'!$D$6:$Q$41,14,)))))</f>
        <v>DNC</v>
      </c>
      <c r="G20" s="2">
        <f>IF($B18="*","",IF(F$54="","",IF(ISNUMBER(F20)=TRUE,F20,F$54+3)))</f>
        <v>27</v>
      </c>
      <c r="H20" s="289"/>
      <c r="I20" s="93" t="str">
        <f>IF(I$54="","",IF($D20=0,"DNC",IF(ISERROR(VLOOKUP($D20,'男子W着順'!$H$6:$S$41,12,))=TRUE,"",IF(VLOOKUP($D20,'男子W着順'!$H$6:$S$41,2,)&lt;&gt;"",VLOOKUP($D20,'男子W着順'!$H$6:$S$41,2,),VLOOKUP($D20,'男子W着順'!$H$6:$S$41,12,)))))</f>
        <v>DNC</v>
      </c>
      <c r="J20" s="134">
        <f>IF($B18="*","",IF(I$54="","",IF(ISNUMBER(I20)=TRUE,I20,I$54+3)))</f>
        <v>27</v>
      </c>
      <c r="K20" s="289"/>
      <c r="L20" s="289"/>
      <c r="M20" s="93" t="str">
        <f>IF(M$54="","",IF($D20=0,"DNC",IF(ISERROR(VLOOKUP($D20,'男子W着順'!$L$6:$U$41,10,))=TRUE,"",IF(VLOOKUP($D20,'男子W着順'!$L$6:$U$41,2,)&lt;&gt;"",VLOOKUP($D20,'男子W着順'!$L$6:$U$41,2,),VLOOKUP($D20,'男子W着順'!$L$6:$U$41,10,)))))</f>
        <v>DNC</v>
      </c>
      <c r="N20" s="134">
        <f>IF($B18="*","",IF(M$54="","",IF(ISNUMBER(M20)=TRUE,M20,M$54+3)))</f>
        <v>27</v>
      </c>
      <c r="O20" s="289"/>
      <c r="P20" s="289"/>
      <c r="Q20" s="2"/>
      <c r="R20" s="2">
        <f t="shared" si="2"/>
      </c>
      <c r="S20" s="289"/>
      <c r="T20" s="289"/>
      <c r="U20" s="2"/>
      <c r="V20" s="2">
        <f t="shared" si="3"/>
      </c>
      <c r="W20" s="289"/>
      <c r="X20" s="289"/>
      <c r="Y20" s="289"/>
      <c r="Z20" s="286"/>
    </row>
    <row r="21" spans="3:26" ht="15" customHeight="1" thickBot="1">
      <c r="C21" s="293"/>
      <c r="D21" s="161">
        <f>'参加者一覧表'!F21</f>
        <v>0</v>
      </c>
      <c r="E21" s="162">
        <f>'参加者一覧表'!G21</f>
        <v>0</v>
      </c>
      <c r="F21" s="126" t="str">
        <f>IF(F$54="","",IF($D21=0,"DNC",IF(ISERROR(VLOOKUP($D21,'男子W着順'!$D$6:$Q$41,14,))=TRUE,"",IF(VLOOKUP($D21,'男子W着順'!$D$6:$Q$41,2,)&lt;&gt;"",VLOOKUP($D21,'男子W着順'!$D$6:$Q$41,2,),VLOOKUP($D21,'男子W着順'!$D$6:$Q$41,14,)))))</f>
        <v>DNC</v>
      </c>
      <c r="G21" s="3">
        <f>IF($B18="*","",IF(F$54="","",IF(ISNUMBER(F21)=TRUE,F21,F$54+3)))</f>
        <v>27</v>
      </c>
      <c r="H21" s="290"/>
      <c r="I21" s="126" t="str">
        <f>IF(I$54="","",IF($D21=0,"DNC",IF(ISERROR(VLOOKUP($D21,'男子W着順'!$H$6:$S$41,12,))=TRUE,"",IF(VLOOKUP($D21,'男子W着順'!$H$6:$S$41,2,)&lt;&gt;"",VLOOKUP($D21,'男子W着順'!$H$6:$S$41,2,),VLOOKUP($D21,'男子W着順'!$H$6:$S$41,12,)))))</f>
        <v>DNC</v>
      </c>
      <c r="J21" s="136">
        <f>IF($B18="*","",IF(I$54="","",IF(ISNUMBER(I21)=TRUE,I21,I$54+3)))</f>
        <v>27</v>
      </c>
      <c r="K21" s="290"/>
      <c r="L21" s="290"/>
      <c r="M21" s="126" t="str">
        <f>IF(M$54="","",IF($D21=0,"DNC",IF(ISERROR(VLOOKUP($D21,'男子W着順'!$L$6:$U$41,10,))=TRUE,"",IF(VLOOKUP($D21,'男子W着順'!$L$6:$U$41,2,)&lt;&gt;"",VLOOKUP($D21,'男子W着順'!$L$6:$U$41,2,),VLOOKUP($D21,'男子W着順'!$L$6:$U$41,10,)))))</f>
        <v>DNC</v>
      </c>
      <c r="N21" s="136">
        <f>IF($B18="*","",IF(M$54="","",IF(ISNUMBER(M21)=TRUE,M21,M$54+3)))</f>
        <v>27</v>
      </c>
      <c r="O21" s="290"/>
      <c r="P21" s="290"/>
      <c r="Q21" s="3"/>
      <c r="R21" s="3">
        <f t="shared" si="2"/>
      </c>
      <c r="S21" s="290"/>
      <c r="T21" s="290"/>
      <c r="U21" s="3"/>
      <c r="V21" s="3">
        <f t="shared" si="3"/>
      </c>
      <c r="W21" s="290"/>
      <c r="X21" s="290"/>
      <c r="Y21" s="290"/>
      <c r="Z21" s="287"/>
    </row>
    <row r="22" spans="1:29" ht="15" customHeight="1" thickBot="1" thickTop="1">
      <c r="A22">
        <v>5</v>
      </c>
      <c r="B22" s="28"/>
      <c r="C22" s="291" t="e">
        <f>#REF!</f>
        <v>#REF!</v>
      </c>
      <c r="D22" s="157">
        <f>'参加者一覧表'!F22</f>
        <v>41</v>
      </c>
      <c r="E22" s="158" t="str">
        <f>'参加者一覧表'!G22</f>
        <v>武藤　隆文</v>
      </c>
      <c r="F22" s="127">
        <f>IF(F$54="","",IF($D22=0,"DNC",IF(ISERROR(VLOOKUP($D22,'男子W着順'!$D$6:$Q$41,14,))=TRUE,"",IF(VLOOKUP($D22,'男子W着順'!$D$6:$Q$41,2,)&lt;&gt;"",VLOOKUP($D22,'男子W着順'!$D$6:$Q$41,2,),VLOOKUP($D22,'男子W着順'!$D$6:$Q$41,14,)))))</f>
        <v>7</v>
      </c>
      <c r="G22" s="1">
        <f>IF($B22="*","",IF(F$54="","",IF(ISNUMBER(F22)=TRUE,F22,F$54+3)))</f>
        <v>7</v>
      </c>
      <c r="H22" s="288">
        <f>SUM(G22:G25)</f>
        <v>51</v>
      </c>
      <c r="I22" s="127">
        <f>IF(I$54="","",IF($D22=0,"DNC",IF(ISERROR(VLOOKUP($D22,'男子W着順'!$H$6:$S$41,12,))=TRUE,"",IF(VLOOKUP($D22,'男子W着順'!$H$6:$S$41,2,)&lt;&gt;"",VLOOKUP($D22,'男子W着順'!$H$6:$S$41,2,),VLOOKUP($D22,'男子W着順'!$H$6:$S$41,12,)))))</f>
        <v>9</v>
      </c>
      <c r="J22" s="132">
        <f>IF($B22="*","",IF(I$54="","",IF(ISNUMBER(I22)=TRUE,I22,I$54+3)))</f>
        <v>9</v>
      </c>
      <c r="K22" s="288">
        <f>SUM(J22:J25)</f>
        <v>44</v>
      </c>
      <c r="L22" s="288">
        <f>H22+K22</f>
        <v>95</v>
      </c>
      <c r="M22" s="127">
        <f>IF(M$54="","",IF($D22=0,"DNC",IF(ISERROR(VLOOKUP($D22,'男子W着順'!$L$6:$U$41,10,))=TRUE,"",IF(VLOOKUP($D22,'男子W着順'!$L$6:$U$41,2,)&lt;&gt;"",VLOOKUP($D22,'男子W着順'!$L$6:$U$41,2,),VLOOKUP($D22,'男子W着順'!$L$6:$U$41,10,)))))</f>
        <v>6</v>
      </c>
      <c r="N22" s="132">
        <f>IF($B22="*","",IF(M$54="","",IF(ISNUMBER(M22)=TRUE,M22,M$54+3)))</f>
        <v>6</v>
      </c>
      <c r="O22" s="288">
        <f>SUM(N22:N25)</f>
        <v>33</v>
      </c>
      <c r="P22" s="288">
        <f>H22+K22+O22</f>
        <v>128</v>
      </c>
      <c r="Q22" s="1"/>
      <c r="R22" s="1">
        <f t="shared" si="2"/>
      </c>
      <c r="S22" s="288">
        <f>SUM(R22:R25)</f>
        <v>0</v>
      </c>
      <c r="T22" s="288">
        <f>H22+K22+O22+S22</f>
        <v>128</v>
      </c>
      <c r="U22" s="1"/>
      <c r="V22" s="1">
        <f t="shared" si="3"/>
      </c>
      <c r="W22" s="288">
        <f>SUM(V22:V25)</f>
        <v>0</v>
      </c>
      <c r="X22" s="288">
        <f>IF(H22+K22+O22+S22+W22=0,"",H22+K22+O22+S22+W22)</f>
        <v>128</v>
      </c>
      <c r="Y22" s="288">
        <f>IF(X22="","",RANK(X22,$X$6:$X$46,1))</f>
        <v>2</v>
      </c>
      <c r="Z22" s="285">
        <f>IF(Y22="","",VLOOKUP(Y22,$AC$64:$AD$74,2))</f>
        <v>8</v>
      </c>
      <c r="AB22" s="22"/>
      <c r="AC22" s="148"/>
    </row>
    <row r="23" spans="3:29" ht="15" customHeight="1">
      <c r="C23" s="292"/>
      <c r="D23" s="159">
        <f>'参加者一覧表'!F23</f>
        <v>42</v>
      </c>
      <c r="E23" s="160" t="str">
        <f>'参加者一覧表'!G23</f>
        <v>岩崎　和美</v>
      </c>
      <c r="F23" s="93">
        <f>IF(F$54="","",IF($D23=0,"DNC",IF(ISERROR(VLOOKUP($D23,'男子W着順'!$D$6:$Q$41,14,))=TRUE,"",IF(VLOOKUP($D23,'男子W着順'!$D$6:$Q$41,2,)&lt;&gt;"",VLOOKUP($D23,'男子W着順'!$D$6:$Q$41,2,),VLOOKUP($D23,'男子W着順'!$D$6:$Q$41,14,)))))</f>
        <v>21</v>
      </c>
      <c r="G23" s="2">
        <f>IF($B22="*","",IF(F$54="","",IF(ISNUMBER(F23)=TRUE,F23,F$54+3)))</f>
        <v>21</v>
      </c>
      <c r="H23" s="289"/>
      <c r="I23" s="93">
        <f>IF(I$54="","",IF($D23=0,"DNC",IF(ISERROR(VLOOKUP($D23,'男子W着順'!$H$6:$S$41,12,))=TRUE,"",IF(VLOOKUP($D23,'男子W着順'!$H$6:$S$41,2,)&lt;&gt;"",VLOOKUP($D23,'男子W着順'!$H$6:$S$41,2,),VLOOKUP($D23,'男子W着順'!$H$6:$S$41,12,)))))</f>
        <v>11</v>
      </c>
      <c r="J23" s="134">
        <f>IF($B22="*","",IF(I$54="","",IF(ISNUMBER(I23)=TRUE,I23,I$54+3)))</f>
        <v>11</v>
      </c>
      <c r="K23" s="289"/>
      <c r="L23" s="289"/>
      <c r="M23" s="93">
        <f>IF(M$54="","",IF($D23=0,"DNC",IF(ISERROR(VLOOKUP($D23,'男子W着順'!$L$6:$U$41,10,))=TRUE,"",IF(VLOOKUP($D23,'男子W着順'!$L$6:$U$41,2,)&lt;&gt;"",VLOOKUP($D23,'男子W着順'!$L$6:$U$41,2,),VLOOKUP($D23,'男子W着順'!$L$6:$U$41,10,)))))</f>
        <v>14</v>
      </c>
      <c r="N23" s="134">
        <f>IF($B22="*","",IF(M$54="","",IF(ISNUMBER(M23)=TRUE,M23,M$54+3)))</f>
        <v>14</v>
      </c>
      <c r="O23" s="289"/>
      <c r="P23" s="289"/>
      <c r="Q23" s="2"/>
      <c r="R23" s="2">
        <f t="shared" si="2"/>
      </c>
      <c r="S23" s="289"/>
      <c r="T23" s="289"/>
      <c r="U23" s="2"/>
      <c r="V23" s="2">
        <f t="shared" si="3"/>
      </c>
      <c r="W23" s="289"/>
      <c r="X23" s="289"/>
      <c r="Y23" s="289"/>
      <c r="Z23" s="286"/>
      <c r="AB23" s="147"/>
      <c r="AC23" s="149"/>
    </row>
    <row r="24" spans="3:29" ht="15" customHeight="1">
      <c r="C24" s="292"/>
      <c r="D24" s="159">
        <f>'参加者一覧表'!F24</f>
        <v>43</v>
      </c>
      <c r="E24" s="160" t="str">
        <f>'参加者一覧表'!G24</f>
        <v>三浦　求</v>
      </c>
      <c r="F24" s="93">
        <f>IF(F$54="","",IF($D24=0,"DNC",IF(ISERROR(VLOOKUP($D24,'男子W着順'!$D$6:$Q$41,14,))=TRUE,"",IF(VLOOKUP($D24,'男子W着順'!$D$6:$Q$41,2,)&lt;&gt;"",VLOOKUP($D24,'男子W着順'!$D$6:$Q$41,2,),VLOOKUP($D24,'男子W着順'!$D$6:$Q$41,14,)))))</f>
        <v>15</v>
      </c>
      <c r="G24" s="2">
        <f>IF($B22="*","",IF(F$54="","",IF(ISNUMBER(F24)=TRUE,F24,F$54+3)))</f>
        <v>15</v>
      </c>
      <c r="H24" s="289"/>
      <c r="I24" s="93">
        <f>IF(I$54="","",IF($D24=0,"DNC",IF(ISERROR(VLOOKUP($D24,'男子W着順'!$H$6:$S$41,12,))=TRUE,"",IF(VLOOKUP($D24,'男子W着順'!$H$6:$S$41,2,)&lt;&gt;"",VLOOKUP($D24,'男子W着順'!$H$6:$S$41,2,),VLOOKUP($D24,'男子W着順'!$H$6:$S$41,12,)))))</f>
        <v>16</v>
      </c>
      <c r="J24" s="134">
        <f>IF($B22="*","",IF(I$54="","",IF(ISNUMBER(I24)=TRUE,I24,I$54+3)))</f>
        <v>16</v>
      </c>
      <c r="K24" s="289"/>
      <c r="L24" s="289"/>
      <c r="M24" s="93">
        <f>IF(M$54="","",IF($D24=0,"DNC",IF(ISERROR(VLOOKUP($D24,'男子W着順'!$L$6:$U$41,10,))=TRUE,"",IF(VLOOKUP($D24,'男子W着順'!$L$6:$U$41,2,)&lt;&gt;"",VLOOKUP($D24,'男子W着順'!$L$6:$U$41,2,),VLOOKUP($D24,'男子W着順'!$L$6:$U$41,10,)))))</f>
        <v>9</v>
      </c>
      <c r="N24" s="134">
        <f>IF($B22="*","",IF(M$54="","",IF(ISNUMBER(M24)=TRUE,M24,M$54+3)))</f>
        <v>9</v>
      </c>
      <c r="O24" s="289"/>
      <c r="P24" s="289"/>
      <c r="Q24" s="2"/>
      <c r="R24" s="2">
        <f t="shared" si="2"/>
      </c>
      <c r="S24" s="289"/>
      <c r="T24" s="289"/>
      <c r="U24" s="2"/>
      <c r="V24" s="2">
        <f t="shared" si="3"/>
      </c>
      <c r="W24" s="289"/>
      <c r="X24" s="289"/>
      <c r="Y24" s="289"/>
      <c r="Z24" s="286"/>
      <c r="AB24" s="22"/>
      <c r="AC24" s="22"/>
    </row>
    <row r="25" spans="3:29" ht="15" customHeight="1" thickBot="1">
      <c r="C25" s="293"/>
      <c r="D25" s="161">
        <f>'参加者一覧表'!F25</f>
        <v>44</v>
      </c>
      <c r="E25" s="162" t="str">
        <f>'参加者一覧表'!G25</f>
        <v>西郷　明男</v>
      </c>
      <c r="F25" s="126">
        <f>IF(F$54="","",IF($D25=0,"DNC",IF(ISERROR(VLOOKUP($D25,'男子W着順'!$D$6:$Q$41,14,))=TRUE,"",IF(VLOOKUP($D25,'男子W着順'!$D$6:$Q$41,2,)&lt;&gt;"",VLOOKUP($D25,'男子W着順'!$D$6:$Q$41,2,),VLOOKUP($D25,'男子W着順'!$D$6:$Q$41,14,)))))</f>
        <v>8</v>
      </c>
      <c r="G25" s="3">
        <f>IF($B22="*","",IF(F$54="","",IF(ISNUMBER(F25)=TRUE,F25,F$54+3)))</f>
        <v>8</v>
      </c>
      <c r="H25" s="290"/>
      <c r="I25" s="126">
        <f>IF(I$54="","",IF($D25=0,"DNC",IF(ISERROR(VLOOKUP($D25,'男子W着順'!$H$6:$S$41,12,))=TRUE,"",IF(VLOOKUP($D25,'男子W着順'!$H$6:$S$41,2,)&lt;&gt;"",VLOOKUP($D25,'男子W着順'!$H$6:$S$41,2,),VLOOKUP($D25,'男子W着順'!$H$6:$S$41,12,)))))</f>
        <v>8</v>
      </c>
      <c r="J25" s="136">
        <f>IF($B22="*","",IF(I$54="","",IF(ISNUMBER(I25)=TRUE,I25,I$54+3)))</f>
        <v>8</v>
      </c>
      <c r="K25" s="290"/>
      <c r="L25" s="290"/>
      <c r="M25" s="126">
        <f>IF(M$54="","",IF($D25=0,"DNC",IF(ISERROR(VLOOKUP($D25,'男子W着順'!$L$6:$U$41,10,))=TRUE,"",IF(VLOOKUP($D25,'男子W着順'!$L$6:$U$41,2,)&lt;&gt;"",VLOOKUP($D25,'男子W着順'!$L$6:$U$41,2,),VLOOKUP($D25,'男子W着順'!$L$6:$U$41,10,)))))</f>
        <v>4</v>
      </c>
      <c r="N25" s="136">
        <f>IF($B22="*","",IF(M$54="","",IF(ISNUMBER(M25)=TRUE,M25,M$54+3)))</f>
        <v>4</v>
      </c>
      <c r="O25" s="290"/>
      <c r="P25" s="290"/>
      <c r="Q25" s="3"/>
      <c r="R25" s="3">
        <f t="shared" si="2"/>
      </c>
      <c r="S25" s="290"/>
      <c r="T25" s="290"/>
      <c r="U25" s="3"/>
      <c r="V25" s="3">
        <f t="shared" si="3"/>
      </c>
      <c r="W25" s="290"/>
      <c r="X25" s="290"/>
      <c r="Y25" s="290"/>
      <c r="Z25" s="287"/>
      <c r="AB25" s="22"/>
      <c r="AC25" s="149"/>
    </row>
    <row r="26" spans="1:26" ht="15" customHeight="1" thickBot="1" thickTop="1">
      <c r="A26">
        <v>6</v>
      </c>
      <c r="B26" s="28"/>
      <c r="C26" s="291" t="e">
        <f>#REF!</f>
        <v>#REF!</v>
      </c>
      <c r="D26" s="157">
        <f>'参加者一覧表'!F26</f>
        <v>84</v>
      </c>
      <c r="E26" s="158" t="str">
        <f>'参加者一覧表'!G26</f>
        <v>近藤　邦弘</v>
      </c>
      <c r="F26" s="127">
        <f>IF(F$54="","",IF($D26=0,"DNC",IF(ISERROR(VLOOKUP($D26,'男子W着順'!$D$6:$Q$41,14,))=TRUE,"",IF(VLOOKUP($D26,'男子W着順'!$D$6:$Q$41,2,)&lt;&gt;"",VLOOKUP($D26,'男子W着順'!$D$6:$Q$41,2,),VLOOKUP($D26,'男子W着順'!$D$6:$Q$41,14,)))))</f>
        <v>16</v>
      </c>
      <c r="G26" s="1">
        <f>IF($B26="*","",IF(F$54="","",IF(ISNUMBER(F26)=TRUE,F26,F$54+3)))</f>
        <v>16</v>
      </c>
      <c r="H26" s="288">
        <f>SUM(G26:G29)</f>
        <v>42</v>
      </c>
      <c r="I26" s="127">
        <f>IF(I$54="","",IF($D26=0,"DNC",IF(ISERROR(VLOOKUP($D26,'男子W着順'!$H$6:$S$41,12,))=TRUE,"",IF(VLOOKUP($D26,'男子W着順'!$H$6:$S$41,2,)&lt;&gt;"",VLOOKUP($D26,'男子W着順'!$H$6:$S$41,2,),VLOOKUP($D26,'男子W着順'!$H$6:$S$41,12,)))))</f>
        <v>14</v>
      </c>
      <c r="J26" s="132">
        <f>IF($B26="*","",IF(I$54="","",IF(ISNUMBER(I26)=TRUE,I26,I$54+3)))</f>
        <v>14</v>
      </c>
      <c r="K26" s="288">
        <f>SUM(J26:J29)</f>
        <v>48</v>
      </c>
      <c r="L26" s="288">
        <f>H26+K26</f>
        <v>90</v>
      </c>
      <c r="M26" s="127">
        <f>IF(M$54="","",IF($D26=0,"DNC",IF(ISERROR(VLOOKUP($D26,'男子W着順'!$L$6:$U$41,10,))=TRUE,"",IF(VLOOKUP($D26,'男子W着順'!$L$6:$U$41,2,)&lt;&gt;"",VLOOKUP($D26,'男子W着順'!$L$6:$U$41,2,),VLOOKUP($D26,'男子W着順'!$L$6:$U$41,10,)))))</f>
        <v>10</v>
      </c>
      <c r="N26" s="132">
        <f>IF($B26="*","",IF(M$54="","",IF(ISNUMBER(M26)=TRUE,M26,M$54+3)))</f>
        <v>10</v>
      </c>
      <c r="O26" s="288">
        <f>SUM(N26:N29)</f>
        <v>28</v>
      </c>
      <c r="P26" s="288">
        <f>H26+K26+O26</f>
        <v>118</v>
      </c>
      <c r="Q26" s="1"/>
      <c r="R26" s="1">
        <f t="shared" si="2"/>
      </c>
      <c r="S26" s="288">
        <f>SUM(R26:R29)</f>
        <v>0</v>
      </c>
      <c r="T26" s="288">
        <f>H26+K26+O26+S26</f>
        <v>118</v>
      </c>
      <c r="U26" s="1"/>
      <c r="V26" s="1">
        <f t="shared" si="3"/>
      </c>
      <c r="W26" s="288">
        <f>SUM(V26:V29)</f>
        <v>0</v>
      </c>
      <c r="X26" s="288">
        <f>IF(H26+K26+O26+S26+W26=0,"",H26+K26+O26+S26+W26)</f>
        <v>118</v>
      </c>
      <c r="Y26" s="288">
        <f>IF(X26="","",RANK(X26,$X$6:$X$46,1))</f>
        <v>1</v>
      </c>
      <c r="Z26" s="285">
        <f>IF(Y26="","",VLOOKUP(Y26,$AC$64:$AD$74,2))</f>
        <v>10</v>
      </c>
    </row>
    <row r="27" spans="3:26" ht="15" customHeight="1">
      <c r="C27" s="292"/>
      <c r="D27" s="159">
        <f>'参加者一覧表'!F27</f>
        <v>86</v>
      </c>
      <c r="E27" s="160" t="str">
        <f>'参加者一覧表'!G27</f>
        <v>水田　長兵</v>
      </c>
      <c r="F27" s="93">
        <f>IF(F$54="","",IF($D27=0,"DNC",IF(ISERROR(VLOOKUP($D27,'男子W着順'!$D$6:$Q$41,14,))=TRUE,"",IF(VLOOKUP($D27,'男子W着順'!$D$6:$Q$41,2,)&lt;&gt;"",VLOOKUP($D27,'男子W着順'!$D$6:$Q$41,2,),VLOOKUP($D27,'男子W着順'!$D$6:$Q$41,14,)))))</f>
        <v>2</v>
      </c>
      <c r="G27" s="2">
        <f>IF($B26="*","",IF(F$54="","",IF(ISNUMBER(F27)=TRUE,F27,F$54+3)))</f>
        <v>2</v>
      </c>
      <c r="H27" s="289"/>
      <c r="I27" s="93">
        <f>IF(I$54="","",IF($D27=0,"DNC",IF(ISERROR(VLOOKUP($D27,'男子W着順'!$H$6:$S$41,12,))=TRUE,"",IF(VLOOKUP($D27,'男子W着順'!$H$6:$S$41,2,)&lt;&gt;"",VLOOKUP($D27,'男子W着順'!$H$6:$S$41,2,),VLOOKUP($D27,'男子W着順'!$H$6:$S$41,12,)))))</f>
        <v>2</v>
      </c>
      <c r="J27" s="134">
        <f>IF($B26="*","",IF(I$54="","",IF(ISNUMBER(I27)=TRUE,I27,I$54+3)))</f>
        <v>2</v>
      </c>
      <c r="K27" s="289"/>
      <c r="L27" s="289"/>
      <c r="M27" s="93">
        <f>IF(M$54="","",IF($D27=0,"DNC",IF(ISERROR(VLOOKUP($D27,'男子W着順'!$L$6:$U$41,10,))=TRUE,"",IF(VLOOKUP($D27,'男子W着順'!$L$6:$U$41,2,)&lt;&gt;"",VLOOKUP($D27,'男子W着順'!$L$6:$U$41,2,),VLOOKUP($D27,'男子W着順'!$L$6:$U$41,10,)))))</f>
        <v>1</v>
      </c>
      <c r="N27" s="134">
        <f>IF($B26="*","",IF(M$54="","",IF(ISNUMBER(M27)=TRUE,M27,M$54+3)))</f>
        <v>1</v>
      </c>
      <c r="O27" s="289"/>
      <c r="P27" s="289"/>
      <c r="Q27" s="2"/>
      <c r="R27" s="2">
        <f t="shared" si="2"/>
      </c>
      <c r="S27" s="289"/>
      <c r="T27" s="289"/>
      <c r="U27" s="2"/>
      <c r="V27" s="2">
        <f t="shared" si="3"/>
      </c>
      <c r="W27" s="289"/>
      <c r="X27" s="289"/>
      <c r="Y27" s="289"/>
      <c r="Z27" s="286"/>
    </row>
    <row r="28" spans="3:26" ht="15" customHeight="1">
      <c r="C28" s="292"/>
      <c r="D28" s="159">
        <f>'参加者一覧表'!F28</f>
        <v>88</v>
      </c>
      <c r="E28" s="160" t="str">
        <f>'参加者一覧表'!G28</f>
        <v>村野　晃</v>
      </c>
      <c r="F28" s="93">
        <f>IF(F$54="","",IF($D28=0,"DNC",IF(ISERROR(VLOOKUP($D28,'男子W着順'!$D$6:$Q$41,14,))=TRUE,"",IF(VLOOKUP($D28,'男子W着順'!$D$6:$Q$41,2,)&lt;&gt;"",VLOOKUP($D28,'男子W着順'!$D$6:$Q$41,2,),VLOOKUP($D28,'男子W着順'!$D$6:$Q$41,14,)))))</f>
        <v>4</v>
      </c>
      <c r="G28" s="2">
        <f>IF($B26="*","",IF(F$54="","",IF(ISNUMBER(F28)=TRUE,F28,F$54+3)))</f>
        <v>4</v>
      </c>
      <c r="H28" s="289"/>
      <c r="I28" s="93">
        <f>IF(I$54="","",IF($D28=0,"DNC",IF(ISERROR(VLOOKUP($D28,'男子W着順'!$H$6:$S$41,12,))=TRUE,"",IF(VLOOKUP($D28,'男子W着順'!$H$6:$S$41,2,)&lt;&gt;"",VLOOKUP($D28,'男子W着順'!$H$6:$S$41,2,),VLOOKUP($D28,'男子W着順'!$H$6:$S$41,12,)))))</f>
        <v>5</v>
      </c>
      <c r="J28" s="134">
        <f>IF($B26="*","",IF(I$54="","",IF(ISNUMBER(I28)=TRUE,I28,I$54+3)))</f>
        <v>5</v>
      </c>
      <c r="K28" s="289"/>
      <c r="L28" s="289"/>
      <c r="M28" s="93">
        <f>IF(M$54="","",IF($D28=0,"DNC",IF(ISERROR(VLOOKUP($D28,'男子W着順'!$L$6:$U$41,10,))=TRUE,"",IF(VLOOKUP($D28,'男子W着順'!$L$6:$U$41,2,)&lt;&gt;"",VLOOKUP($D28,'男子W着順'!$L$6:$U$41,2,),VLOOKUP($D28,'男子W着順'!$L$6:$U$41,10,)))))</f>
        <v>2</v>
      </c>
      <c r="N28" s="134">
        <f>IF($B26="*","",IF(M$54="","",IF(ISNUMBER(M28)=TRUE,M28,M$54+3)))</f>
        <v>2</v>
      </c>
      <c r="O28" s="289"/>
      <c r="P28" s="289"/>
      <c r="Q28" s="2"/>
      <c r="R28" s="2">
        <f t="shared" si="2"/>
      </c>
      <c r="S28" s="289"/>
      <c r="T28" s="289"/>
      <c r="U28" s="2"/>
      <c r="V28" s="2">
        <f t="shared" si="3"/>
      </c>
      <c r="W28" s="289"/>
      <c r="X28" s="289"/>
      <c r="Y28" s="289"/>
      <c r="Z28" s="286"/>
    </row>
    <row r="29" spans="3:26" ht="15" customHeight="1" thickBot="1">
      <c r="C29" s="293"/>
      <c r="D29" s="161">
        <f>'参加者一覧表'!F29</f>
        <v>89</v>
      </c>
      <c r="E29" s="162" t="str">
        <f>'参加者一覧表'!G29</f>
        <v>管　功一</v>
      </c>
      <c r="F29" s="126">
        <f>IF(F$54="","",IF($D29=0,"DNC",IF(ISERROR(VLOOKUP($D29,'男子W着順'!$D$6:$Q$41,14,))=TRUE,"",IF(VLOOKUP($D29,'男子W着順'!$D$6:$Q$41,2,)&lt;&gt;"",VLOOKUP($D29,'男子W着順'!$D$6:$Q$41,2,),VLOOKUP($D29,'男子W着順'!$D$6:$Q$41,14,)))))</f>
        <v>20</v>
      </c>
      <c r="G29" s="3">
        <f>IF($B26="*","",IF(F$54="","",IF(ISNUMBER(F29)=TRUE,F29,F$54+3)))</f>
        <v>20</v>
      </c>
      <c r="H29" s="290"/>
      <c r="I29" s="126" t="str">
        <f>IF(I$54="","",IF($D29=0,"DNC",IF(ISERROR(VLOOKUP($D29,'男子W着順'!$H$6:$S$41,12,))=TRUE,"",IF(VLOOKUP($D29,'男子W着順'!$H$6:$S$41,2,)&lt;&gt;"",VLOOKUP($D29,'男子W着順'!$H$6:$S$41,2,),VLOOKUP($D29,'男子W着順'!$H$6:$S$41,12,)))))</f>
        <v>DNF</v>
      </c>
      <c r="J29" s="136">
        <f>IF($B26="*","",IF(I$54="","",IF(ISNUMBER(I29)=TRUE,I29,I$54+3)))</f>
        <v>27</v>
      </c>
      <c r="K29" s="290"/>
      <c r="L29" s="290"/>
      <c r="M29" s="126">
        <f>IF(M$54="","",IF($D29=0,"DNC",IF(ISERROR(VLOOKUP($D29,'男子W着順'!$L$6:$U$41,10,))=TRUE,"",IF(VLOOKUP($D29,'男子W着順'!$L$6:$U$41,2,)&lt;&gt;"",VLOOKUP($D29,'男子W着順'!$L$6:$U$41,2,),VLOOKUP($D29,'男子W着順'!$L$6:$U$41,10,)))))</f>
        <v>15</v>
      </c>
      <c r="N29" s="136">
        <f>IF($B26="*","",IF(M$54="","",IF(ISNUMBER(M29)=TRUE,M29,M$54+3)))</f>
        <v>15</v>
      </c>
      <c r="O29" s="290"/>
      <c r="P29" s="290"/>
      <c r="Q29" s="3"/>
      <c r="R29" s="3">
        <f t="shared" si="2"/>
      </c>
      <c r="S29" s="290"/>
      <c r="T29" s="290"/>
      <c r="U29" s="3"/>
      <c r="V29" s="3">
        <f t="shared" si="3"/>
      </c>
      <c r="W29" s="290"/>
      <c r="X29" s="290"/>
      <c r="Y29" s="290"/>
      <c r="Z29" s="287"/>
    </row>
    <row r="30" spans="1:29" ht="15" customHeight="1" thickBot="1" thickTop="1">
      <c r="A30">
        <v>7</v>
      </c>
      <c r="B30" s="28"/>
      <c r="C30" s="291" t="e">
        <f>#REF!</f>
        <v>#REF!</v>
      </c>
      <c r="D30" s="157">
        <f>'参加者一覧表'!F30</f>
        <v>112</v>
      </c>
      <c r="E30" s="158" t="str">
        <f>'参加者一覧表'!G30</f>
        <v>田原　丈万</v>
      </c>
      <c r="F30" s="127">
        <f>IF(F$54="","",IF($D30=0,"DNC",IF(ISERROR(VLOOKUP($D30,'男子W着順'!$D$6:$Q$41,14,))=TRUE,"",IF(VLOOKUP($D30,'男子W着順'!$D$6:$Q$41,2,)&lt;&gt;"",VLOOKUP($D30,'男子W着順'!$D$6:$Q$41,2,),VLOOKUP($D30,'男子W着順'!$D$6:$Q$41,14,)))))</f>
        <v>22</v>
      </c>
      <c r="G30" s="1">
        <f>IF($B30="*","",IF(F$54="","",IF(ISNUMBER(F30)=TRUE,F30,F$54+3)))</f>
        <v>22</v>
      </c>
      <c r="H30" s="288">
        <f>SUM(G30:G33)</f>
        <v>64</v>
      </c>
      <c r="I30" s="127" t="str">
        <f>IF(I$54="","",IF($D30=0,"DNC",IF(ISERROR(VLOOKUP($D30,'男子W着順'!$H$6:$S$41,12,))=TRUE,"",IF(VLOOKUP($D30,'男子W着順'!$H$6:$S$41,2,)&lt;&gt;"",VLOOKUP($D30,'男子W着順'!$H$6:$S$41,2,),VLOOKUP($D30,'男子W着順'!$H$6:$S$41,12,)))))</f>
        <v>DNF</v>
      </c>
      <c r="J30" s="132">
        <f>IF($B30="*","",IF(I$54="","",IF(ISNUMBER(I30)=TRUE,I30,I$54+3)))</f>
        <v>27</v>
      </c>
      <c r="K30" s="288">
        <f>SUM(J30:J33)</f>
        <v>62</v>
      </c>
      <c r="L30" s="288">
        <f>H30+K30</f>
        <v>126</v>
      </c>
      <c r="M30" s="127">
        <f>IF(M$54="","",IF($D30=0,"DNC",IF(ISERROR(VLOOKUP($D30,'男子W着順'!$L$6:$U$41,10,))=TRUE,"",IF(VLOOKUP($D30,'男子W着順'!$L$6:$U$41,2,)&lt;&gt;"",VLOOKUP($D30,'男子W着順'!$L$6:$U$41,2,),VLOOKUP($D30,'男子W着順'!$L$6:$U$41,10,)))))</f>
        <v>16</v>
      </c>
      <c r="N30" s="132">
        <f>IF($B30="*","",IF(M$54="","",IF(ISNUMBER(M30)=TRUE,M30,M$54+3)))</f>
        <v>16</v>
      </c>
      <c r="O30" s="288">
        <f>SUM(N30:N33)</f>
        <v>62</v>
      </c>
      <c r="P30" s="288">
        <f>H30+K30+O30</f>
        <v>188</v>
      </c>
      <c r="Q30" s="1"/>
      <c r="R30" s="1">
        <f t="shared" si="2"/>
      </c>
      <c r="S30" s="288">
        <f>SUM(R30:R33)</f>
        <v>0</v>
      </c>
      <c r="T30" s="288">
        <f>H30+K30+O30+S30</f>
        <v>188</v>
      </c>
      <c r="U30" s="1"/>
      <c r="V30" s="1">
        <f t="shared" si="3"/>
      </c>
      <c r="W30" s="288">
        <f>SUM(V30:V33)</f>
        <v>0</v>
      </c>
      <c r="X30" s="288">
        <f>IF(H30+K30+O30+S30+W30=0,"",H30+K30+O30+S30+W30)</f>
        <v>188</v>
      </c>
      <c r="Y30" s="288">
        <f>IF(X30="","",RANK(X30,$X$6:$X$46,1))</f>
        <v>4</v>
      </c>
      <c r="Z30" s="285">
        <f>IF(Y30="","",VLOOKUP(Y30,$AC$64:$AD$74,2))</f>
        <v>6</v>
      </c>
      <c r="AB30" s="22"/>
      <c r="AC30" s="146"/>
    </row>
    <row r="31" spans="3:29" ht="15" customHeight="1">
      <c r="C31" s="292"/>
      <c r="D31" s="159">
        <f>'参加者一覧表'!F31</f>
        <v>113</v>
      </c>
      <c r="E31" s="160" t="str">
        <f>'参加者一覧表'!G31</f>
        <v>藤丸　英司</v>
      </c>
      <c r="F31" s="93">
        <f>IF(F$54="","",IF($D31=0,"DNC",IF(ISERROR(VLOOKUP($D31,'男子W着順'!$D$6:$Q$41,14,))=TRUE,"",IF(VLOOKUP($D31,'男子W着順'!$D$6:$Q$41,2,)&lt;&gt;"",VLOOKUP($D31,'男子W着順'!$D$6:$Q$41,2,),VLOOKUP($D31,'男子W着順'!$D$6:$Q$41,14,)))))</f>
        <v>18</v>
      </c>
      <c r="G31" s="2">
        <f>IF($B30="*","",IF(F$54="","",IF(ISNUMBER(F31)=TRUE,F31,F$54+3)))</f>
        <v>18</v>
      </c>
      <c r="H31" s="289"/>
      <c r="I31" s="93">
        <f>IF(I$54="","",IF($D31=0,"DNC",IF(ISERROR(VLOOKUP($D31,'男子W着順'!$H$6:$S$41,12,))=TRUE,"",IF(VLOOKUP($D31,'男子W着順'!$H$6:$S$41,2,)&lt;&gt;"",VLOOKUP($D31,'男子W着順'!$H$6:$S$41,2,),VLOOKUP($D31,'男子W着順'!$H$6:$S$41,12,)))))</f>
        <v>12</v>
      </c>
      <c r="J31" s="134">
        <f>IF($B30="*","",IF(I$54="","",IF(ISNUMBER(I31)=TRUE,I31,I$54+3)))</f>
        <v>12</v>
      </c>
      <c r="K31" s="289"/>
      <c r="L31" s="289"/>
      <c r="M31" s="93">
        <f>IF(M$54="","",IF($D31=0,"DNC",IF(ISERROR(VLOOKUP($D31,'男子W着順'!$L$6:$U$41,10,))=TRUE,"",IF(VLOOKUP($D31,'男子W着順'!$L$6:$U$41,2,)&lt;&gt;"",VLOOKUP($D31,'男子W着順'!$L$6:$U$41,2,),VLOOKUP($D31,'男子W着順'!$L$6:$U$41,10,)))))</f>
        <v>8</v>
      </c>
      <c r="N31" s="134">
        <f>IF($B30="*","",IF(M$54="","",IF(ISNUMBER(M31)=TRUE,M31,M$54+3)))</f>
        <v>8</v>
      </c>
      <c r="O31" s="289"/>
      <c r="P31" s="289"/>
      <c r="Q31" s="2"/>
      <c r="R31" s="2">
        <f t="shared" si="2"/>
      </c>
      <c r="S31" s="289"/>
      <c r="T31" s="289"/>
      <c r="U31" s="2"/>
      <c r="V31" s="2">
        <f t="shared" si="3"/>
      </c>
      <c r="W31" s="289"/>
      <c r="X31" s="289"/>
      <c r="Y31" s="289"/>
      <c r="Z31" s="286"/>
      <c r="AB31" s="22"/>
      <c r="AC31" s="146"/>
    </row>
    <row r="32" spans="3:29" ht="15" customHeight="1">
      <c r="C32" s="292"/>
      <c r="D32" s="159">
        <f>'参加者一覧表'!F32</f>
        <v>114</v>
      </c>
      <c r="E32" s="160" t="str">
        <f>'参加者一覧表'!G32</f>
        <v>後藤　浩道</v>
      </c>
      <c r="F32" s="93">
        <f>IF(F$54="","",IF($D32=0,"DNC",IF(ISERROR(VLOOKUP($D32,'男子W着順'!$D$6:$Q$41,14,))=TRUE,"",IF(VLOOKUP($D32,'男子W着順'!$D$6:$Q$41,2,)&lt;&gt;"",VLOOKUP($D32,'男子W着順'!$D$6:$Q$41,2,),VLOOKUP($D32,'男子W着順'!$D$6:$Q$41,14,)))))</f>
        <v>11</v>
      </c>
      <c r="G32" s="2">
        <f>IF($B30="*","",IF(F$54="","",IF(ISNUMBER(F32)=TRUE,F32,F$54+3)))</f>
        <v>11</v>
      </c>
      <c r="H32" s="289"/>
      <c r="I32" s="93">
        <f>IF(I$54="","",IF($D32=0,"DNC",IF(ISERROR(VLOOKUP($D32,'男子W着順'!$H$6:$S$41,12,))=TRUE,"",IF(VLOOKUP($D32,'男子W着順'!$H$6:$S$41,2,)&lt;&gt;"",VLOOKUP($D32,'男子W着順'!$H$6:$S$41,2,),VLOOKUP($D32,'男子W着順'!$H$6:$S$41,12,)))))</f>
        <v>10</v>
      </c>
      <c r="J32" s="134">
        <f>IF($B30="*","",IF(I$54="","",IF(ISNUMBER(I32)=TRUE,I32,I$54+3)))</f>
        <v>10</v>
      </c>
      <c r="K32" s="289"/>
      <c r="L32" s="289"/>
      <c r="M32" s="93" t="str">
        <f>IF(M$54="","",IF($D32=0,"DNC",IF(ISERROR(VLOOKUP($D32,'男子W着順'!$L$6:$U$41,10,))=TRUE,"",IF(VLOOKUP($D32,'男子W着順'!$L$6:$U$41,2,)&lt;&gt;"",VLOOKUP($D32,'男子W着順'!$L$6:$U$41,2,),VLOOKUP($D32,'男子W着順'!$L$6:$U$41,10,)))))</f>
        <v>DNC</v>
      </c>
      <c r="N32" s="134">
        <f>IF($B30="*","",IF(M$54="","",IF(ISNUMBER(M32)=TRUE,M32,M$54+3)))</f>
        <v>27</v>
      </c>
      <c r="O32" s="289"/>
      <c r="P32" s="289"/>
      <c r="Q32" s="2"/>
      <c r="R32" s="2">
        <f t="shared" si="2"/>
      </c>
      <c r="S32" s="289"/>
      <c r="T32" s="289"/>
      <c r="U32" s="2"/>
      <c r="V32" s="2">
        <f t="shared" si="3"/>
      </c>
      <c r="W32" s="289"/>
      <c r="X32" s="289"/>
      <c r="Y32" s="289"/>
      <c r="Z32" s="286"/>
      <c r="AB32" s="22"/>
      <c r="AC32" s="22"/>
    </row>
    <row r="33" spans="3:29" ht="15" customHeight="1" thickBot="1">
      <c r="C33" s="293"/>
      <c r="D33" s="161">
        <f>'参加者一覧表'!F33</f>
        <v>115</v>
      </c>
      <c r="E33" s="162" t="str">
        <f>'参加者一覧表'!G33</f>
        <v>河野　光雄</v>
      </c>
      <c r="F33" s="126">
        <f>IF(F$54="","",IF($D33=0,"DNC",IF(ISERROR(VLOOKUP($D33,'男子W着順'!$D$6:$Q$41,14,))=TRUE,"",IF(VLOOKUP($D33,'男子W着順'!$D$6:$Q$41,2,)&lt;&gt;"",VLOOKUP($D33,'男子W着順'!$D$6:$Q$41,2,),VLOOKUP($D33,'男子W着順'!$D$6:$Q$41,14,)))))</f>
        <v>13</v>
      </c>
      <c r="G33" s="3">
        <f>IF($B30="*","",IF(F$54="","",IF(ISNUMBER(F33)=TRUE,F33,F$54+3)))</f>
        <v>13</v>
      </c>
      <c r="H33" s="290"/>
      <c r="I33" s="126">
        <f>IF(I$54="","",IF($D33=0,"DNC",IF(ISERROR(VLOOKUP($D33,'男子W着順'!$H$6:$S$41,12,))=TRUE,"",IF(VLOOKUP($D33,'男子W着順'!$H$6:$S$41,2,)&lt;&gt;"",VLOOKUP($D33,'男子W着順'!$H$6:$S$41,2,),VLOOKUP($D33,'男子W着順'!$H$6:$S$41,12,)))))</f>
        <v>13</v>
      </c>
      <c r="J33" s="136">
        <f>IF($B30="*","",IF(I$54="","",IF(ISNUMBER(I33)=TRUE,I33,I$54+3)))</f>
        <v>13</v>
      </c>
      <c r="K33" s="290"/>
      <c r="L33" s="290"/>
      <c r="M33" s="126">
        <f>IF(M$54="","",IF($D33=0,"DNC",IF(ISERROR(VLOOKUP($D33,'男子W着順'!$L$6:$U$41,10,))=TRUE,"",IF(VLOOKUP($D33,'男子W着順'!$L$6:$U$41,2,)&lt;&gt;"",VLOOKUP($D33,'男子W着順'!$L$6:$U$41,2,),VLOOKUP($D33,'男子W着順'!$L$6:$U$41,10,)))))</f>
        <v>11</v>
      </c>
      <c r="N33" s="136">
        <f>IF($B30="*","",IF(M$54="","",IF(ISNUMBER(M33)=TRUE,M33,M$54+3)))</f>
        <v>11</v>
      </c>
      <c r="O33" s="290"/>
      <c r="P33" s="290"/>
      <c r="Q33" s="3"/>
      <c r="R33" s="3">
        <f t="shared" si="2"/>
      </c>
      <c r="S33" s="290"/>
      <c r="T33" s="290"/>
      <c r="U33" s="3"/>
      <c r="V33" s="3">
        <f t="shared" si="3"/>
      </c>
      <c r="W33" s="290"/>
      <c r="X33" s="290"/>
      <c r="Y33" s="290"/>
      <c r="Z33" s="287"/>
      <c r="AB33" s="95"/>
      <c r="AC33" s="147"/>
    </row>
    <row r="34" spans="1:26" ht="15" customHeight="1" thickBot="1" thickTop="1">
      <c r="A34">
        <v>8</v>
      </c>
      <c r="B34" s="28"/>
      <c r="C34" s="291" t="e">
        <f>#REF!</f>
        <v>#REF!</v>
      </c>
      <c r="D34" s="157">
        <f>'参加者一覧表'!F34</f>
        <v>101</v>
      </c>
      <c r="E34" s="158" t="str">
        <f>'参加者一覧表'!G34</f>
        <v>神崎　竹之</v>
      </c>
      <c r="F34" s="127">
        <f>IF(F$54="","",IF($D34=0,"DNC",IF(ISERROR(VLOOKUP($D34,'男子W着順'!$D$6:$Q$41,14,))=TRUE,"",IF(VLOOKUP($D34,'男子W着順'!$D$6:$Q$41,2,)&lt;&gt;"",VLOOKUP($D34,'男子W着順'!$D$6:$Q$41,2,),VLOOKUP($D34,'男子W着順'!$D$6:$Q$41,14,)))))</f>
        <v>19</v>
      </c>
      <c r="G34" s="1">
        <f>IF($B34="*","",IF(F$54="","",IF(ISNUMBER(F34)=TRUE,F34,F$54+3)))</f>
        <v>19</v>
      </c>
      <c r="H34" s="288">
        <f>SUM(G34:G37)</f>
        <v>100</v>
      </c>
      <c r="I34" s="127" t="str">
        <f>IF(I$54="","",IF($D34=0,"DNC",IF(ISERROR(VLOOKUP($D34,'男子W着順'!$H$6:$S$41,12,))=TRUE,"",IF(VLOOKUP($D34,'男子W着順'!$H$6:$S$41,2,)&lt;&gt;"",VLOOKUP($D34,'男子W着順'!$H$6:$S$41,2,),VLOOKUP($D34,'男子W着順'!$H$6:$S$41,12,)))))</f>
        <v>DNC</v>
      </c>
      <c r="J34" s="132">
        <f>IF($B34="*","",IF(I$54="","",IF(ISNUMBER(I34)=TRUE,I34,I$54+3)))</f>
        <v>27</v>
      </c>
      <c r="K34" s="288">
        <f>SUM(J34:J37)</f>
        <v>108</v>
      </c>
      <c r="L34" s="288">
        <f>H34+K34</f>
        <v>208</v>
      </c>
      <c r="M34" s="127">
        <f>IF(M$54="","",IF($D34=0,"DNC",IF(ISERROR(VLOOKUP($D34,'男子W着順'!$L$6:$U$41,10,))=TRUE,"",IF(VLOOKUP($D34,'男子W着順'!$L$6:$U$41,2,)&lt;&gt;"",VLOOKUP($D34,'男子W着順'!$L$6:$U$41,2,),VLOOKUP($D34,'男子W着順'!$L$6:$U$41,10,)))))</f>
        <v>13</v>
      </c>
      <c r="N34" s="132">
        <f>IF($B34="*","",IF(M$54="","",IF(ISNUMBER(M34)=TRUE,M34,M$54+3)))</f>
        <v>13</v>
      </c>
      <c r="O34" s="288">
        <f>SUM(N34:N37)</f>
        <v>94</v>
      </c>
      <c r="P34" s="288">
        <f>H34+K34+O34</f>
        <v>302</v>
      </c>
      <c r="Q34" s="1"/>
      <c r="R34" s="1">
        <f t="shared" si="2"/>
      </c>
      <c r="S34" s="288">
        <f>SUM(R34:R37)</f>
        <v>0</v>
      </c>
      <c r="T34" s="288">
        <f>H34+K34+O34+S34</f>
        <v>302</v>
      </c>
      <c r="U34" s="1"/>
      <c r="V34" s="1">
        <f t="shared" si="3"/>
      </c>
      <c r="W34" s="288">
        <f>SUM(V34:V37)</f>
        <v>0</v>
      </c>
      <c r="X34" s="288">
        <f>IF(H34+K34+O34+S34+W34=0,"",H34+K34+O34+S34+W34)</f>
        <v>302</v>
      </c>
      <c r="Y34" s="288">
        <f>IF(X34="","",RANK(X34,$X$6:$X$46,1))</f>
        <v>9</v>
      </c>
      <c r="Z34" s="285">
        <f>IF(Y34="","",VLOOKUP(Y34,$AC$64:$AD$74,2))</f>
        <v>1</v>
      </c>
    </row>
    <row r="35" spans="3:26" ht="15" customHeight="1">
      <c r="C35" s="292"/>
      <c r="D35" s="159">
        <f>'参加者一覧表'!F35</f>
        <v>102</v>
      </c>
      <c r="E35" s="160" t="str">
        <f>'参加者一覧表'!G35</f>
        <v>吉水　慎一</v>
      </c>
      <c r="F35" s="93" t="str">
        <f>IF(F$54="","",IF($D35=0,"DNC",IF(ISERROR(VLOOKUP($D35,'男子W着順'!$D$6:$Q$41,14,))=TRUE,"",IF(VLOOKUP($D35,'男子W着順'!$D$6:$Q$41,2,)&lt;&gt;"",VLOOKUP($D35,'男子W着順'!$D$6:$Q$41,2,),VLOOKUP($D35,'男子W着順'!$D$6:$Q$41,14,)))))</f>
        <v>DNF</v>
      </c>
      <c r="G35" s="2">
        <f>IF($B34="*","",IF(F$54="","",IF(ISNUMBER(F35)=TRUE,F35,F$54+3)))</f>
        <v>27</v>
      </c>
      <c r="H35" s="289"/>
      <c r="I35" s="93" t="str">
        <f>IF(I$54="","",IF($D35=0,"DNC",IF(ISERROR(VLOOKUP($D35,'男子W着順'!$H$6:$S$41,12,))=TRUE,"",IF(VLOOKUP($D35,'男子W着順'!$H$6:$S$41,2,)&lt;&gt;"",VLOOKUP($D35,'男子W着順'!$H$6:$S$41,2,),VLOOKUP($D35,'男子W着順'!$H$6:$S$41,12,)))))</f>
        <v>DNC</v>
      </c>
      <c r="J35" s="134">
        <f>IF($B34="*","",IF(I$54="","",IF(ISNUMBER(I35)=TRUE,I35,I$54+3)))</f>
        <v>27</v>
      </c>
      <c r="K35" s="289"/>
      <c r="L35" s="289"/>
      <c r="M35" s="93" t="str">
        <f>IF(M$54="","",IF($D35=0,"DNC",IF(ISERROR(VLOOKUP($D35,'男子W着順'!$L$6:$U$41,10,))=TRUE,"",IF(VLOOKUP($D35,'男子W着順'!$L$6:$U$41,2,)&lt;&gt;"",VLOOKUP($D35,'男子W着順'!$L$6:$U$41,2,),VLOOKUP($D35,'男子W着順'!$L$6:$U$41,10,)))))</f>
        <v>DNC</v>
      </c>
      <c r="N35" s="134">
        <f>IF($B34="*","",IF(M$54="","",IF(ISNUMBER(M35)=TRUE,M35,M$54+3)))</f>
        <v>27</v>
      </c>
      <c r="O35" s="289"/>
      <c r="P35" s="289"/>
      <c r="Q35" s="2"/>
      <c r="R35" s="2">
        <f t="shared" si="2"/>
      </c>
      <c r="S35" s="289"/>
      <c r="T35" s="289"/>
      <c r="U35" s="2"/>
      <c r="V35" s="2">
        <f t="shared" si="3"/>
      </c>
      <c r="W35" s="289"/>
      <c r="X35" s="289"/>
      <c r="Y35" s="289"/>
      <c r="Z35" s="286"/>
    </row>
    <row r="36" spans="3:26" ht="15" customHeight="1">
      <c r="C36" s="292"/>
      <c r="D36" s="159">
        <f>'参加者一覧表'!F36</f>
        <v>0</v>
      </c>
      <c r="E36" s="160">
        <f>'参加者一覧表'!G36</f>
        <v>0</v>
      </c>
      <c r="F36" s="93" t="str">
        <f>IF(F$54="","",IF($D36=0,"DNC",IF(ISERROR(VLOOKUP($D36,'男子W着順'!$D$6:$Q$41,14,))=TRUE,"",IF(VLOOKUP($D36,'男子W着順'!$D$6:$Q$41,2,)&lt;&gt;"",VLOOKUP($D36,'男子W着順'!$D$6:$Q$41,2,),VLOOKUP($D36,'男子W着順'!$D$6:$Q$41,14,)))))</f>
        <v>DNC</v>
      </c>
      <c r="G36" s="2">
        <f>IF($B34="*","",IF(F$54="","",IF(ISNUMBER(F36)=TRUE,F36,F$54+3)))</f>
        <v>27</v>
      </c>
      <c r="H36" s="289"/>
      <c r="I36" s="93" t="str">
        <f>IF(I$54="","",IF($D36=0,"DNC",IF(ISERROR(VLOOKUP($D36,'男子W着順'!$H$6:$S$41,12,))=TRUE,"",IF(VLOOKUP($D36,'男子W着順'!$H$6:$S$41,2,)&lt;&gt;"",VLOOKUP($D36,'男子W着順'!$H$6:$S$41,2,),VLOOKUP($D36,'男子W着順'!$H$6:$S$41,12,)))))</f>
        <v>DNC</v>
      </c>
      <c r="J36" s="134">
        <f>IF($B34="*","",IF(I$54="","",IF(ISNUMBER(I36)=TRUE,I36,I$54+3)))</f>
        <v>27</v>
      </c>
      <c r="K36" s="289"/>
      <c r="L36" s="289"/>
      <c r="M36" s="93" t="str">
        <f>IF(M$54="","",IF($D36=0,"DNC",IF(ISERROR(VLOOKUP($D36,'男子W着順'!$L$6:$U$41,10,))=TRUE,"",IF(VLOOKUP($D36,'男子W着順'!$L$6:$U$41,2,)&lt;&gt;"",VLOOKUP($D36,'男子W着順'!$L$6:$U$41,2,),VLOOKUP($D36,'男子W着順'!$L$6:$U$41,10,)))))</f>
        <v>DNC</v>
      </c>
      <c r="N36" s="134">
        <f>IF($B34="*","",IF(M$54="","",IF(ISNUMBER(M36)=TRUE,M36,M$54+3)))</f>
        <v>27</v>
      </c>
      <c r="O36" s="289"/>
      <c r="P36" s="289"/>
      <c r="Q36" s="2"/>
      <c r="R36" s="2">
        <f t="shared" si="2"/>
      </c>
      <c r="S36" s="289"/>
      <c r="T36" s="289"/>
      <c r="U36" s="2"/>
      <c r="V36" s="2">
        <f t="shared" si="3"/>
      </c>
      <c r="W36" s="289"/>
      <c r="X36" s="289"/>
      <c r="Y36" s="289"/>
      <c r="Z36" s="286"/>
    </row>
    <row r="37" spans="3:26" ht="15" customHeight="1" thickBot="1">
      <c r="C37" s="293"/>
      <c r="D37" s="161">
        <f>'参加者一覧表'!F37</f>
        <v>0</v>
      </c>
      <c r="E37" s="162">
        <f>'参加者一覧表'!G37</f>
        <v>0</v>
      </c>
      <c r="F37" s="126" t="str">
        <f>IF(F$54="","",IF($D37=0,"DNC",IF(ISERROR(VLOOKUP($D37,'男子W着順'!$D$6:$Q$41,14,))=TRUE,"",IF(VLOOKUP($D37,'男子W着順'!$D$6:$Q$41,2,)&lt;&gt;"",VLOOKUP($D37,'男子W着順'!$D$6:$Q$41,2,),VLOOKUP($D37,'男子W着順'!$D$6:$Q$41,14,)))))</f>
        <v>DNC</v>
      </c>
      <c r="G37" s="3">
        <f>IF($B34="*","",IF(F$54="","",IF(ISNUMBER(F37)=TRUE,F37,F$54+3)))</f>
        <v>27</v>
      </c>
      <c r="H37" s="290"/>
      <c r="I37" s="126" t="str">
        <f>IF(I$54="","",IF($D37=0,"DNC",IF(ISERROR(VLOOKUP($D37,'男子W着順'!$H$6:$S$41,12,))=TRUE,"",IF(VLOOKUP($D37,'男子W着順'!$H$6:$S$41,2,)&lt;&gt;"",VLOOKUP($D37,'男子W着順'!$H$6:$S$41,2,),VLOOKUP($D37,'男子W着順'!$H$6:$S$41,12,)))))</f>
        <v>DNC</v>
      </c>
      <c r="J37" s="136">
        <f>IF($B34="*","",IF(I$54="","",IF(ISNUMBER(I37)=TRUE,I37,I$54+3)))</f>
        <v>27</v>
      </c>
      <c r="K37" s="290"/>
      <c r="L37" s="290"/>
      <c r="M37" s="126" t="str">
        <f>IF(M$54="","",IF($D37=0,"DNC",IF(ISERROR(VLOOKUP($D37,'男子W着順'!$L$6:$U$41,10,))=TRUE,"",IF(VLOOKUP($D37,'男子W着順'!$L$6:$U$41,2,)&lt;&gt;"",VLOOKUP($D37,'男子W着順'!$L$6:$U$41,2,),VLOOKUP($D37,'男子W着順'!$L$6:$U$41,10,)))))</f>
        <v>DNC</v>
      </c>
      <c r="N37" s="136">
        <f>IF($B34="*","",IF(M$54="","",IF(ISNUMBER(M37)=TRUE,M37,M$54+3)))</f>
        <v>27</v>
      </c>
      <c r="O37" s="290"/>
      <c r="P37" s="290"/>
      <c r="Q37" s="3"/>
      <c r="R37" s="3">
        <f t="shared" si="2"/>
      </c>
      <c r="S37" s="290"/>
      <c r="T37" s="290"/>
      <c r="U37" s="3"/>
      <c r="V37" s="3">
        <f t="shared" si="3"/>
      </c>
      <c r="W37" s="290"/>
      <c r="X37" s="290"/>
      <c r="Y37" s="290"/>
      <c r="Z37" s="287"/>
    </row>
    <row r="38" spans="1:26" ht="15" customHeight="1" thickBot="1" thickTop="1">
      <c r="A38">
        <v>9</v>
      </c>
      <c r="B38" s="28"/>
      <c r="C38" s="291" t="e">
        <f>#REF!</f>
        <v>#REF!</v>
      </c>
      <c r="D38" s="157">
        <f>'参加者一覧表'!F38</f>
        <v>91</v>
      </c>
      <c r="E38" s="158" t="str">
        <f>'参加者一覧表'!G38</f>
        <v>山田　浩二</v>
      </c>
      <c r="F38" s="127" t="str">
        <f>IF(F$54="","",IF($D38=0,"DNC",IF(ISERROR(VLOOKUP($D38,'男子W着順'!$D$6:$Q$41,14,))=TRUE,"",IF(VLOOKUP($D38,'男子W着順'!$D$6:$Q$41,2,)&lt;&gt;"",VLOOKUP($D38,'男子W着順'!$D$6:$Q$41,2,),VLOOKUP($D38,'男子W着順'!$D$6:$Q$41,14,)))))</f>
        <v>DNF</v>
      </c>
      <c r="G38" s="1">
        <f>IF($B38="*","",IF(F$54="","",IF(ISNUMBER(F38)=TRUE,F38,F$54+3)))</f>
        <v>27</v>
      </c>
      <c r="H38" s="288">
        <f>SUM(G38:G41)</f>
        <v>90</v>
      </c>
      <c r="I38" s="127" t="str">
        <f>IF(I$54="","",IF($D38=0,"DNC",IF(ISERROR(VLOOKUP($D38,'男子W着順'!$H$6:$S$41,12,))=TRUE,"",IF(VLOOKUP($D38,'男子W着順'!$H$6:$S$41,2,)&lt;&gt;"",VLOOKUP($D38,'男子W着順'!$H$6:$S$41,2,),VLOOKUP($D38,'男子W着順'!$H$6:$S$41,12,)))))</f>
        <v>DNC</v>
      </c>
      <c r="J38" s="132">
        <f>IF($B38="*","",IF(I$54="","",IF(ISNUMBER(I38)=TRUE,I38,I$54+3)))</f>
        <v>27</v>
      </c>
      <c r="K38" s="288">
        <f>SUM(J38:J41)</f>
        <v>108</v>
      </c>
      <c r="L38" s="288">
        <f>H38+K38</f>
        <v>198</v>
      </c>
      <c r="M38" s="127" t="str">
        <f>IF(M$54="","",IF($D38=0,"DNC",IF(ISERROR(VLOOKUP($D38,'男子W着順'!$L$6:$U$41,10,))=TRUE,"",IF(VLOOKUP($D38,'男子W着順'!$L$6:$U$41,2,)&lt;&gt;"",VLOOKUP($D38,'男子W着順'!$L$6:$U$41,2,),VLOOKUP($D38,'男子W着順'!$L$6:$U$41,10,)))))</f>
        <v>DNF</v>
      </c>
      <c r="N38" s="132">
        <f>IF($B38="*","",IF(M$54="","",IF(ISNUMBER(M38)=TRUE,M38,M$54+3)))</f>
        <v>27</v>
      </c>
      <c r="O38" s="288">
        <f>SUM(N38:N41)</f>
        <v>86</v>
      </c>
      <c r="P38" s="288">
        <f>H38+K38+O38</f>
        <v>284</v>
      </c>
      <c r="Q38" s="1"/>
      <c r="R38" s="1">
        <f t="shared" si="2"/>
      </c>
      <c r="S38" s="288">
        <f>SUM(R38:R41)</f>
        <v>0</v>
      </c>
      <c r="T38" s="288">
        <f>H38+K38+O38+S38</f>
        <v>284</v>
      </c>
      <c r="U38" s="1"/>
      <c r="V38" s="1">
        <f t="shared" si="3"/>
      </c>
      <c r="W38" s="288">
        <f>SUM(V38:V41)</f>
        <v>0</v>
      </c>
      <c r="X38" s="288">
        <f>IF(H38+K38+O38+S38+W38=0,"",H38+K38+O38+S38+W38)</f>
        <v>284</v>
      </c>
      <c r="Y38" s="288">
        <f>IF(X38="","",RANK(X38,$X$6:$X$46,1))</f>
        <v>8</v>
      </c>
      <c r="Z38" s="285">
        <f>IF(Y38="","",VLOOKUP(Y38,$AC$64:$AD$74,2))</f>
        <v>2</v>
      </c>
    </row>
    <row r="39" spans="3:26" ht="15" customHeight="1">
      <c r="C39" s="292"/>
      <c r="D39" s="159">
        <f>'参加者一覧表'!F39</f>
        <v>93</v>
      </c>
      <c r="E39" s="160" t="str">
        <f>'参加者一覧表'!G39</f>
        <v>川辺　豊和</v>
      </c>
      <c r="F39" s="93">
        <f>IF(F$54="","",IF($D39=0,"DNC",IF(ISERROR(VLOOKUP($D39,'男子W着順'!$D$6:$Q$41,14,))=TRUE,"",IF(VLOOKUP($D39,'男子W着順'!$D$6:$Q$41,2,)&lt;&gt;"",VLOOKUP($D39,'男子W着順'!$D$6:$Q$41,2,),VLOOKUP($D39,'男子W着順'!$D$6:$Q$41,14,)))))</f>
        <v>9</v>
      </c>
      <c r="G39" s="2">
        <f>IF($B38="*","",IF(F$54="","",IF(ISNUMBER(F39)=TRUE,F39,F$54+3)))</f>
        <v>9</v>
      </c>
      <c r="H39" s="289"/>
      <c r="I39" s="93" t="str">
        <f>IF(I$54="","",IF($D39=0,"DNC",IF(ISERROR(VLOOKUP($D39,'男子W着順'!$H$6:$S$41,12,))=TRUE,"",IF(VLOOKUP($D39,'男子W着順'!$H$6:$S$41,2,)&lt;&gt;"",VLOOKUP($D39,'男子W着順'!$H$6:$S$41,2,),VLOOKUP($D39,'男子W着順'!$H$6:$S$41,12,)))))</f>
        <v>DNC</v>
      </c>
      <c r="J39" s="134">
        <f>IF($B38="*","",IF(I$54="","",IF(ISNUMBER(I39)=TRUE,I39,I$54+3)))</f>
        <v>27</v>
      </c>
      <c r="K39" s="289"/>
      <c r="L39" s="289"/>
      <c r="M39" s="93">
        <f>IF(M$54="","",IF($D39=0,"DNC",IF(ISERROR(VLOOKUP($D39,'男子W着順'!$L$6:$U$41,10,))=TRUE,"",IF(VLOOKUP($D39,'男子W着順'!$L$6:$U$41,2,)&lt;&gt;"",VLOOKUP($D39,'男子W着順'!$L$6:$U$41,2,),VLOOKUP($D39,'男子W着順'!$L$6:$U$41,10,)))))</f>
        <v>5</v>
      </c>
      <c r="N39" s="134">
        <f>IF($B38="*","",IF(M$54="","",IF(ISNUMBER(M39)=TRUE,M39,M$54+3)))</f>
        <v>5</v>
      </c>
      <c r="O39" s="289"/>
      <c r="P39" s="289"/>
      <c r="Q39" s="2"/>
      <c r="R39" s="2">
        <f t="shared" si="2"/>
      </c>
      <c r="S39" s="289"/>
      <c r="T39" s="289"/>
      <c r="U39" s="2"/>
      <c r="V39" s="2">
        <f t="shared" si="3"/>
      </c>
      <c r="W39" s="289"/>
      <c r="X39" s="289"/>
      <c r="Y39" s="289"/>
      <c r="Z39" s="286"/>
    </row>
    <row r="40" spans="3:26" ht="15" customHeight="1">
      <c r="C40" s="292"/>
      <c r="D40" s="159">
        <f>'参加者一覧表'!F40</f>
        <v>0</v>
      </c>
      <c r="E40" s="164">
        <f>'参加者一覧表'!G40</f>
        <v>0</v>
      </c>
      <c r="F40" s="93" t="str">
        <f>IF(F$54="","",IF($D40=0,"DNC",IF(ISERROR(VLOOKUP($D40,'男子W着順'!$D$6:$Q$41,14,))=TRUE,"",IF(VLOOKUP($D40,'男子W着順'!$D$6:$Q$41,2,)&lt;&gt;"",VLOOKUP($D40,'男子W着順'!$D$6:$Q$41,2,),VLOOKUP($D40,'男子W着順'!$D$6:$Q$41,14,)))))</f>
        <v>DNC</v>
      </c>
      <c r="G40" s="2">
        <f>IF($B38="*","",IF(F$54="","",IF(ISNUMBER(F40)=TRUE,F40,F$54+3)))</f>
        <v>27</v>
      </c>
      <c r="H40" s="289"/>
      <c r="I40" s="93" t="str">
        <f>IF(I$54="","",IF($D40=0,"DNC",IF(ISERROR(VLOOKUP($D40,'男子W着順'!$H$6:$S$41,12,))=TRUE,"",IF(VLOOKUP($D40,'男子W着順'!$H$6:$S$41,2,)&lt;&gt;"",VLOOKUP($D40,'男子W着順'!$H$6:$S$41,2,),VLOOKUP($D40,'男子W着順'!$H$6:$S$41,12,)))))</f>
        <v>DNC</v>
      </c>
      <c r="J40" s="134">
        <f>IF($B38="*","",IF(I$54="","",IF(ISNUMBER(I40)=TRUE,I40,I$54+3)))</f>
        <v>27</v>
      </c>
      <c r="K40" s="289"/>
      <c r="L40" s="289"/>
      <c r="M40" s="93" t="str">
        <f>IF(M$54="","",IF($D40=0,"DNC",IF(ISERROR(VLOOKUP($D40,'男子W着順'!$L$6:$U$41,10,))=TRUE,"",IF(VLOOKUP($D40,'男子W着順'!$L$6:$U$41,2,)&lt;&gt;"",VLOOKUP($D40,'男子W着順'!$L$6:$U$41,2,),VLOOKUP($D40,'男子W着順'!$L$6:$U$41,10,)))))</f>
        <v>DNC</v>
      </c>
      <c r="N40" s="134">
        <f>IF($B38="*","",IF(M$54="","",IF(ISNUMBER(M40)=TRUE,M40,M$54+3)))</f>
        <v>27</v>
      </c>
      <c r="O40" s="289"/>
      <c r="P40" s="289"/>
      <c r="Q40" s="2"/>
      <c r="R40" s="2">
        <f t="shared" si="2"/>
      </c>
      <c r="S40" s="289"/>
      <c r="T40" s="289"/>
      <c r="U40" s="2"/>
      <c r="V40" s="2">
        <f t="shared" si="3"/>
      </c>
      <c r="W40" s="289"/>
      <c r="X40" s="289"/>
      <c r="Y40" s="289"/>
      <c r="Z40" s="286"/>
    </row>
    <row r="41" spans="3:26" ht="15" customHeight="1" thickBot="1">
      <c r="C41" s="293"/>
      <c r="D41" s="161">
        <f>'参加者一覧表'!F41</f>
        <v>0</v>
      </c>
      <c r="E41" s="162">
        <f>'参加者一覧表'!G41</f>
        <v>0</v>
      </c>
      <c r="F41" s="126" t="str">
        <f>IF(F$54="","",IF($D41=0,"DNC",IF(ISERROR(VLOOKUP($D41,'男子W着順'!$D$6:$Q$41,14,))=TRUE,"",IF(VLOOKUP($D41,'男子W着順'!$D$6:$Q$41,2,)&lt;&gt;"",VLOOKUP($D41,'男子W着順'!$D$6:$Q$41,2,),VLOOKUP($D41,'男子W着順'!$D$6:$Q$41,14,)))))</f>
        <v>DNC</v>
      </c>
      <c r="G41" s="3">
        <f>IF($B38="*","",IF(F$54="","",IF(ISNUMBER(F41)=TRUE,F41,F$54+3)))</f>
        <v>27</v>
      </c>
      <c r="H41" s="290"/>
      <c r="I41" s="126" t="str">
        <f>IF(I$54="","",IF($D41=0,"DNC",IF(ISERROR(VLOOKUP($D41,'男子W着順'!$H$6:$S$41,12,))=TRUE,"",IF(VLOOKUP($D41,'男子W着順'!$H$6:$S$41,2,)&lt;&gt;"",VLOOKUP($D41,'男子W着順'!$H$6:$S$41,2,),VLOOKUP($D41,'男子W着順'!$H$6:$S$41,12,)))))</f>
        <v>DNC</v>
      </c>
      <c r="J41" s="136">
        <f>IF($B38="*","",IF(I$54="","",IF(ISNUMBER(I41)=TRUE,I41,I$54+3)))</f>
        <v>27</v>
      </c>
      <c r="K41" s="290"/>
      <c r="L41" s="290"/>
      <c r="M41" s="126" t="str">
        <f>IF(M$54="","",IF($D41=0,"DNC",IF(ISERROR(VLOOKUP($D41,'男子W着順'!$L$6:$U$41,10,))=TRUE,"",IF(VLOOKUP($D41,'男子W着順'!$L$6:$U$41,2,)&lt;&gt;"",VLOOKUP($D41,'男子W着順'!$L$6:$U$41,2,),VLOOKUP($D41,'男子W着順'!$L$6:$U$41,10,)))))</f>
        <v>DNC</v>
      </c>
      <c r="N41" s="136">
        <f>IF($B38="*","",IF(M$54="","",IF(ISNUMBER(M41)=TRUE,M41,M$54+3)))</f>
        <v>27</v>
      </c>
      <c r="O41" s="290"/>
      <c r="P41" s="290"/>
      <c r="Q41" s="3"/>
      <c r="R41" s="3">
        <f t="shared" si="2"/>
      </c>
      <c r="S41" s="290"/>
      <c r="T41" s="290"/>
      <c r="U41" s="3"/>
      <c r="V41" s="3">
        <f t="shared" si="3"/>
      </c>
      <c r="W41" s="290"/>
      <c r="X41" s="290"/>
      <c r="Y41" s="290"/>
      <c r="Z41" s="287"/>
    </row>
    <row r="42" spans="1:26" ht="15" customHeight="1" hidden="1" thickBot="1" thickTop="1">
      <c r="A42">
        <v>10</v>
      </c>
      <c r="B42" s="28" t="s">
        <v>11</v>
      </c>
      <c r="C42" s="291" t="e">
        <f>#REF!</f>
        <v>#REF!</v>
      </c>
      <c r="D42" s="88"/>
      <c r="E42" s="89"/>
      <c r="F42" s="1"/>
      <c r="G42" s="1">
        <f>IF($B42="*","",IF(F$54="","",IF(ISNUMBER(F42)=TRUE,F42,F$54+3)))</f>
      </c>
      <c r="H42" s="288">
        <f>SUM(G42:G45)</f>
        <v>0</v>
      </c>
      <c r="I42" s="132"/>
      <c r="J42" s="132">
        <f>IF($B42="*","",IF(I$54="","",IF(ISNUMBER(I42)=TRUE,I42,I$54+3)))</f>
      </c>
      <c r="K42" s="288">
        <f>SUM(J42:J45)</f>
        <v>0</v>
      </c>
      <c r="L42" s="288">
        <f>H42+K42</f>
        <v>0</v>
      </c>
      <c r="M42" s="132"/>
      <c r="N42" s="132">
        <f>IF($B42="*","",IF(M$54="","",IF(ISNUMBER(M42)=TRUE,M42,M$54+3)))</f>
      </c>
      <c r="O42" s="288">
        <f>SUM(N42:N45)</f>
        <v>0</v>
      </c>
      <c r="P42" s="288">
        <f>H42+K42+O42</f>
        <v>0</v>
      </c>
      <c r="Q42" s="1"/>
      <c r="R42" s="1">
        <f t="shared" si="2"/>
      </c>
      <c r="S42" s="288">
        <f>SUM(R42:R45)</f>
        <v>0</v>
      </c>
      <c r="T42" s="288">
        <f>H42+K42+O42+S42</f>
        <v>0</v>
      </c>
      <c r="U42" s="1"/>
      <c r="V42" s="1">
        <f t="shared" si="3"/>
      </c>
      <c r="W42" s="288">
        <f>SUM(V42:V45)</f>
        <v>0</v>
      </c>
      <c r="X42" s="288">
        <f>IF(H42+K42+O42+S42+W42=0,"",H42+K42+O42+S42+W42)</f>
      </c>
      <c r="Y42" s="288">
        <f>IF(X42="","",RANK(X42,$X$6:$X$46,1))</f>
      </c>
      <c r="Z42" s="285">
        <f>IF(Y42="","",VLOOKUP(Y42,$AC$64:$AD$74,2))</f>
      </c>
    </row>
    <row r="43" spans="3:26" ht="15" customHeight="1" hidden="1">
      <c r="C43" s="292"/>
      <c r="D43" s="86"/>
      <c r="E43" s="85"/>
      <c r="F43" s="2"/>
      <c r="G43" s="2">
        <f>IF($B42="*","",IF(F$54="","",IF(ISNUMBER(F43)=TRUE,F43,F$54+3)))</f>
      </c>
      <c r="H43" s="289"/>
      <c r="I43" s="134"/>
      <c r="J43" s="134">
        <f>IF($B42="*","",IF(I$54="","",IF(ISNUMBER(I43)=TRUE,I43,I$54+3)))</f>
      </c>
      <c r="K43" s="289"/>
      <c r="L43" s="289"/>
      <c r="M43" s="134"/>
      <c r="N43" s="134">
        <f>IF($B42="*","",IF(M$54="","",IF(ISNUMBER(M43)=TRUE,M43,M$54+3)))</f>
      </c>
      <c r="O43" s="289"/>
      <c r="P43" s="289"/>
      <c r="Q43" s="2"/>
      <c r="R43" s="2">
        <f t="shared" si="2"/>
      </c>
      <c r="S43" s="289"/>
      <c r="T43" s="289"/>
      <c r="U43" s="2"/>
      <c r="V43" s="2">
        <f t="shared" si="3"/>
      </c>
      <c r="W43" s="289"/>
      <c r="X43" s="289"/>
      <c r="Y43" s="289"/>
      <c r="Z43" s="286"/>
    </row>
    <row r="44" spans="3:26" ht="15" customHeight="1" hidden="1">
      <c r="C44" s="292"/>
      <c r="D44" s="85"/>
      <c r="E44" s="85"/>
      <c r="F44" s="2"/>
      <c r="G44" s="2">
        <f>IF($B42="*","",IF(F$54="","",IF(ISNUMBER(F44)=TRUE,F44,F$54+3)))</f>
      </c>
      <c r="H44" s="289"/>
      <c r="I44" s="134"/>
      <c r="J44" s="134">
        <f>IF($B42="*","",IF(I$54="","",IF(ISNUMBER(I44)=TRUE,I44,I$54+3)))</f>
      </c>
      <c r="K44" s="289"/>
      <c r="L44" s="289"/>
      <c r="M44" s="134"/>
      <c r="N44" s="134">
        <f>IF($B42="*","",IF(M$54="","",IF(ISNUMBER(M44)=TRUE,M44,M$54+3)))</f>
      </c>
      <c r="O44" s="289"/>
      <c r="P44" s="289"/>
      <c r="Q44" s="2"/>
      <c r="R44" s="2">
        <f t="shared" si="2"/>
      </c>
      <c r="S44" s="289"/>
      <c r="T44" s="289"/>
      <c r="U44" s="2"/>
      <c r="V44" s="2">
        <f t="shared" si="3"/>
      </c>
      <c r="W44" s="289"/>
      <c r="X44" s="289"/>
      <c r="Y44" s="289"/>
      <c r="Z44" s="286"/>
    </row>
    <row r="45" spans="3:26" ht="15" customHeight="1" hidden="1" thickBot="1">
      <c r="C45" s="293"/>
      <c r="D45" s="87"/>
      <c r="E45" s="87"/>
      <c r="F45" s="3"/>
      <c r="G45" s="3">
        <f>IF($B42="*","",IF(F$54="","",IF(ISNUMBER(F45)=TRUE,F45,F$54+3)))</f>
      </c>
      <c r="H45" s="290"/>
      <c r="I45" s="136"/>
      <c r="J45" s="136">
        <f>IF($B42="*","",IF(I$54="","",IF(ISNUMBER(I45)=TRUE,I45,I$54+3)))</f>
      </c>
      <c r="K45" s="290"/>
      <c r="L45" s="290"/>
      <c r="M45" s="136"/>
      <c r="N45" s="136">
        <f>IF($B42="*","",IF(M$54="","",IF(ISNUMBER(M45)=TRUE,M45,M$54+3)))</f>
      </c>
      <c r="O45" s="290"/>
      <c r="P45" s="290"/>
      <c r="Q45" s="3"/>
      <c r="R45" s="3">
        <f t="shared" si="2"/>
      </c>
      <c r="S45" s="290"/>
      <c r="T45" s="290"/>
      <c r="U45" s="3"/>
      <c r="V45" s="3">
        <f t="shared" si="3"/>
      </c>
      <c r="W45" s="290"/>
      <c r="X45" s="290"/>
      <c r="Y45" s="290"/>
      <c r="Z45" s="287"/>
    </row>
    <row r="46" spans="1:26" ht="15" customHeight="1" hidden="1" thickBot="1" thickTop="1">
      <c r="A46">
        <v>11</v>
      </c>
      <c r="B46" s="28" t="s">
        <v>11</v>
      </c>
      <c r="C46" s="291" t="e">
        <f>#REF!</f>
        <v>#REF!</v>
      </c>
      <c r="D46" s="88"/>
      <c r="E46" s="89"/>
      <c r="F46" s="1"/>
      <c r="G46" s="1">
        <f>IF($B46="*","",IF(F$54="","",IF(ISNUMBER(F46)=TRUE,F46,F$54+3)))</f>
      </c>
      <c r="H46" s="288">
        <f>SUM(G46:G49)</f>
        <v>0</v>
      </c>
      <c r="I46" s="132"/>
      <c r="J46" s="132">
        <f>IF($B46="*","",IF(I$54="","",IF(ISNUMBER(I46)=TRUE,I46,I$54+3)))</f>
      </c>
      <c r="K46" s="288">
        <f>SUM(J46:J49)</f>
        <v>0</v>
      </c>
      <c r="L46" s="288">
        <f>H46+K46</f>
        <v>0</v>
      </c>
      <c r="M46" s="132"/>
      <c r="N46" s="132">
        <f>IF($B46="*","",IF(M$54="","",IF(ISNUMBER(M46)=TRUE,M46,M$54+3)))</f>
      </c>
      <c r="O46" s="288">
        <f>SUM(N46:N49)</f>
        <v>0</v>
      </c>
      <c r="P46" s="288">
        <f>H46+K46+O46</f>
        <v>0</v>
      </c>
      <c r="Q46" s="1"/>
      <c r="R46" s="1">
        <f t="shared" si="2"/>
      </c>
      <c r="S46" s="288">
        <f>SUM(R46:R49)</f>
        <v>0</v>
      </c>
      <c r="T46" s="288">
        <f>H46+K46+O46+S46</f>
        <v>0</v>
      </c>
      <c r="U46" s="1"/>
      <c r="V46" s="1">
        <f t="shared" si="3"/>
      </c>
      <c r="W46" s="288">
        <f>SUM(V46:V49)</f>
        <v>0</v>
      </c>
      <c r="X46" s="288">
        <f>IF(H46+K46+O46+S46+W46=0,"",H46+K46+O46+S46+W46)</f>
      </c>
      <c r="Y46" s="288">
        <f>IF(X46="","",RANK(X46,$X$6:$X$46,1))</f>
      </c>
      <c r="Z46" s="285">
        <f>IF(Y46="","",VLOOKUP(Y46,$AC$64:$AD$74,2))</f>
      </c>
    </row>
    <row r="47" spans="3:26" ht="15" customHeight="1" hidden="1">
      <c r="C47" s="292"/>
      <c r="D47" s="85"/>
      <c r="E47" s="85"/>
      <c r="F47" s="2"/>
      <c r="G47" s="2">
        <f>IF($B46="*","",IF(F$54="","",IF(ISNUMBER(F47)=TRUE,F47,F$54+3)))</f>
      </c>
      <c r="H47" s="289"/>
      <c r="I47" s="134"/>
      <c r="J47" s="134">
        <f>IF($B46="*","",IF(I$54="","",IF(ISNUMBER(I47)=TRUE,I47,I$54+3)))</f>
      </c>
      <c r="K47" s="289"/>
      <c r="L47" s="289"/>
      <c r="M47" s="134"/>
      <c r="N47" s="134">
        <f>IF($B46="*","",IF(M$54="","",IF(ISNUMBER(M47)=TRUE,M47,M$54+3)))</f>
      </c>
      <c r="O47" s="289"/>
      <c r="P47" s="289"/>
      <c r="Q47" s="2"/>
      <c r="R47" s="2">
        <f t="shared" si="2"/>
      </c>
      <c r="S47" s="289"/>
      <c r="T47" s="289"/>
      <c r="U47" s="2"/>
      <c r="V47" s="2">
        <f t="shared" si="3"/>
      </c>
      <c r="W47" s="289"/>
      <c r="X47" s="289"/>
      <c r="Y47" s="289"/>
      <c r="Z47" s="286"/>
    </row>
    <row r="48" spans="3:26" ht="15" customHeight="1" hidden="1">
      <c r="C48" s="292"/>
      <c r="D48" s="85"/>
      <c r="E48" s="85"/>
      <c r="F48" s="2"/>
      <c r="G48" s="2">
        <f>IF($B46="*","",IF(F$54="","",IF(ISNUMBER(F48)=TRUE,F48,F$54+3)))</f>
      </c>
      <c r="H48" s="289"/>
      <c r="I48" s="134"/>
      <c r="J48" s="134">
        <f>IF($B46="*","",IF(I$54="","",IF(ISNUMBER(I48)=TRUE,I48,I$54+3)))</f>
      </c>
      <c r="K48" s="289"/>
      <c r="L48" s="289"/>
      <c r="M48" s="134"/>
      <c r="N48" s="134">
        <f>IF($B46="*","",IF(M$54="","",IF(ISNUMBER(M48)=TRUE,M48,M$54+3)))</f>
      </c>
      <c r="O48" s="289"/>
      <c r="P48" s="289"/>
      <c r="Q48" s="2"/>
      <c r="R48" s="2">
        <f t="shared" si="2"/>
      </c>
      <c r="S48" s="289"/>
      <c r="T48" s="289"/>
      <c r="U48" s="2"/>
      <c r="V48" s="2">
        <f t="shared" si="3"/>
      </c>
      <c r="W48" s="289"/>
      <c r="X48" s="289"/>
      <c r="Y48" s="289"/>
      <c r="Z48" s="286"/>
    </row>
    <row r="49" spans="3:26" ht="15" customHeight="1" hidden="1" thickBot="1">
      <c r="C49" s="318"/>
      <c r="D49" s="92"/>
      <c r="E49" s="92"/>
      <c r="F49" s="5"/>
      <c r="G49" s="5">
        <f>IF($B46="*","",IF(F$54="","",IF(ISNUMBER(F49)=TRUE,F49,F$54+3)))</f>
      </c>
      <c r="H49" s="316"/>
      <c r="I49" s="138"/>
      <c r="J49" s="138">
        <f>IF($B46="*","",IF(I$54="","",IF(ISNUMBER(I49)=TRUE,I49,I$54+3)))</f>
      </c>
      <c r="K49" s="316"/>
      <c r="L49" s="316"/>
      <c r="M49" s="138"/>
      <c r="N49" s="138">
        <f>IF($B46="*","",IF(M$54="","",IF(ISNUMBER(M49)=TRUE,M49,M$54+3)))</f>
      </c>
      <c r="O49" s="316"/>
      <c r="P49" s="316"/>
      <c r="Q49" s="5"/>
      <c r="R49" s="5">
        <f t="shared" si="2"/>
      </c>
      <c r="S49" s="316"/>
      <c r="T49" s="316"/>
      <c r="U49" s="5"/>
      <c r="V49" s="5">
        <f t="shared" si="3"/>
      </c>
      <c r="W49" s="316"/>
      <c r="X49" s="316"/>
      <c r="Y49" s="316"/>
      <c r="Z49" s="317"/>
    </row>
    <row r="50" spans="1:26" ht="15" customHeight="1" hidden="1" thickBot="1">
      <c r="A50">
        <v>12</v>
      </c>
      <c r="B50" s="28" t="s">
        <v>34</v>
      </c>
      <c r="C50" s="292" t="e">
        <f>#REF!</f>
        <v>#REF!</v>
      </c>
      <c r="D50" s="98"/>
      <c r="E50" s="99"/>
      <c r="F50" s="29"/>
      <c r="G50" s="29">
        <f>IF($B50="*","",IF(F$54="","",IF(ISNUMBER(F50)=TRUE,F50,F$54+3)))</f>
      </c>
      <c r="H50" s="289">
        <f>SUM(G50:G53)</f>
        <v>0</v>
      </c>
      <c r="I50" s="140"/>
      <c r="J50" s="140">
        <f>IF($B50="*","",IF(I$54="","",IF(ISNUMBER(I50)=TRUE,I50,I$54+3)))</f>
      </c>
      <c r="K50" s="289">
        <f>SUM(J50:J53)</f>
        <v>0</v>
      </c>
      <c r="L50" s="289">
        <f>H50+K50</f>
        <v>0</v>
      </c>
      <c r="M50" s="140"/>
      <c r="N50" s="140">
        <f>IF($B50="*","",IF(M$54="","",IF(ISNUMBER(M50)=TRUE,M50,M$54+3)))</f>
      </c>
      <c r="O50" s="289">
        <f>SUM(N50:N53)</f>
        <v>0</v>
      </c>
      <c r="P50" s="289">
        <f>H50+K50+O50</f>
        <v>0</v>
      </c>
      <c r="Q50" s="29"/>
      <c r="R50" s="29">
        <f t="shared" si="2"/>
      </c>
      <c r="S50" s="289">
        <f>SUM(R50:R53)</f>
        <v>0</v>
      </c>
      <c r="T50" s="289">
        <f>H50+K50+O50+S50</f>
        <v>0</v>
      </c>
      <c r="U50" s="29"/>
      <c r="V50" s="29">
        <f t="shared" si="3"/>
      </c>
      <c r="W50" s="289">
        <f>SUM(V50:V53)</f>
        <v>0</v>
      </c>
      <c r="X50" s="289">
        <f>IF(H50+K50+O50+S50+W50=0,"",H50+K50+O50+S50+W50)</f>
      </c>
      <c r="Y50" s="289">
        <f>IF(X50="","",RANK(X50,$X$6:$X$46,1))</f>
      </c>
      <c r="Z50" s="286">
        <f>IF(Y50="","",VLOOKUP(Y50,$AC$64:$AD$74,2))</f>
      </c>
    </row>
    <row r="51" spans="3:26" ht="15" customHeight="1" hidden="1">
      <c r="C51" s="292"/>
      <c r="D51" s="85"/>
      <c r="E51" s="85"/>
      <c r="F51" s="2"/>
      <c r="G51" s="2">
        <f>IF($B50="*","",IF(F$54="","",IF(ISNUMBER(F51)=TRUE,F51,F$54+3)))</f>
      </c>
      <c r="H51" s="289"/>
      <c r="I51" s="134"/>
      <c r="J51" s="134">
        <f>IF($B50="*","",IF(I$54="","",IF(ISNUMBER(I51)=TRUE,I51,I$54+3)))</f>
      </c>
      <c r="K51" s="289"/>
      <c r="L51" s="289"/>
      <c r="M51" s="134"/>
      <c r="N51" s="134">
        <f>IF($B50="*","",IF(M$54="","",IF(ISNUMBER(M51)=TRUE,M51,M$54+3)))</f>
      </c>
      <c r="O51" s="289"/>
      <c r="P51" s="289"/>
      <c r="Q51" s="2"/>
      <c r="R51" s="2">
        <f t="shared" si="2"/>
      </c>
      <c r="S51" s="289"/>
      <c r="T51" s="289"/>
      <c r="U51" s="2"/>
      <c r="V51" s="2">
        <f t="shared" si="3"/>
      </c>
      <c r="W51" s="289"/>
      <c r="X51" s="289"/>
      <c r="Y51" s="289"/>
      <c r="Z51" s="286"/>
    </row>
    <row r="52" spans="3:26" ht="15" customHeight="1" hidden="1">
      <c r="C52" s="292"/>
      <c r="D52" s="85"/>
      <c r="E52" s="85"/>
      <c r="F52" s="2"/>
      <c r="G52" s="2">
        <f>IF($B50="*","",IF(F$54="","",IF(ISNUMBER(F52)=TRUE,F52,F$54+3)))</f>
      </c>
      <c r="H52" s="289"/>
      <c r="I52" s="134"/>
      <c r="J52" s="134">
        <f>IF($B50="*","",IF(I$54="","",IF(ISNUMBER(I52)=TRUE,I52,I$54+3)))</f>
      </c>
      <c r="K52" s="289"/>
      <c r="L52" s="289"/>
      <c r="M52" s="134"/>
      <c r="N52" s="134">
        <f>IF($B50="*","",IF(M$54="","",IF(ISNUMBER(M52)=TRUE,M52,M$54+3)))</f>
      </c>
      <c r="O52" s="289"/>
      <c r="P52" s="289"/>
      <c r="Q52" s="2"/>
      <c r="R52" s="2">
        <f t="shared" si="2"/>
      </c>
      <c r="S52" s="289"/>
      <c r="T52" s="289"/>
      <c r="U52" s="2"/>
      <c r="V52" s="2">
        <f t="shared" si="3"/>
      </c>
      <c r="W52" s="289"/>
      <c r="X52" s="289"/>
      <c r="Y52" s="289"/>
      <c r="Z52" s="286"/>
    </row>
    <row r="53" spans="3:26" ht="15" customHeight="1" hidden="1" thickBot="1">
      <c r="C53" s="318"/>
      <c r="D53" s="91"/>
      <c r="E53" s="91"/>
      <c r="F53" s="6"/>
      <c r="G53" s="6">
        <f>IF($B50="*","",IF(F$54="","",IF(ISNUMBER(F53)=TRUE,F53,F$54+3)))</f>
      </c>
      <c r="H53" s="316"/>
      <c r="I53" s="142"/>
      <c r="J53" s="142">
        <f>IF($B50="*","",IF(I$54="","",IF(ISNUMBER(I53)=TRUE,I53,I$54+3)))</f>
      </c>
      <c r="K53" s="316"/>
      <c r="L53" s="316"/>
      <c r="M53" s="142"/>
      <c r="N53" s="142">
        <f>IF($B50="*","",IF(M$54="","",IF(ISNUMBER(M53)=TRUE,M53,M$54+3)))</f>
      </c>
      <c r="O53" s="316"/>
      <c r="P53" s="316"/>
      <c r="Q53" s="5"/>
      <c r="R53" s="6">
        <f t="shared" si="2"/>
      </c>
      <c r="S53" s="316"/>
      <c r="T53" s="316"/>
      <c r="U53" s="5"/>
      <c r="V53" s="6">
        <f t="shared" si="3"/>
      </c>
      <c r="W53" s="316"/>
      <c r="X53" s="316"/>
      <c r="Y53" s="316"/>
      <c r="Z53" s="317"/>
    </row>
    <row r="54" spans="3:26" ht="14.25" thickTop="1">
      <c r="C54" s="7"/>
      <c r="D54" s="8"/>
      <c r="E54" s="26" t="s">
        <v>19</v>
      </c>
      <c r="F54" s="336">
        <v>24</v>
      </c>
      <c r="G54" s="337"/>
      <c r="H54" s="145"/>
      <c r="I54" s="336">
        <v>24</v>
      </c>
      <c r="J54" s="337"/>
      <c r="K54" s="155"/>
      <c r="L54" s="156"/>
      <c r="M54" s="336">
        <v>24</v>
      </c>
      <c r="N54" s="337"/>
      <c r="O54" s="15"/>
      <c r="P54" s="10"/>
      <c r="Q54" s="334"/>
      <c r="R54" s="335"/>
      <c r="S54" s="15"/>
      <c r="T54" s="10"/>
      <c r="U54" s="334"/>
      <c r="V54" s="335"/>
      <c r="W54" s="15"/>
      <c r="X54" s="22"/>
      <c r="Y54" s="22"/>
      <c r="Z54" s="24"/>
    </row>
    <row r="55" spans="3:26" ht="13.5">
      <c r="C55" s="9"/>
      <c r="D55" s="10"/>
      <c r="E55" s="4" t="s">
        <v>20</v>
      </c>
      <c r="F55" s="331">
        <v>24</v>
      </c>
      <c r="G55" s="326"/>
      <c r="H55" s="145"/>
      <c r="I55" s="331">
        <v>19</v>
      </c>
      <c r="J55" s="326"/>
      <c r="K55" s="155"/>
      <c r="L55" s="156"/>
      <c r="M55" s="331">
        <v>17</v>
      </c>
      <c r="N55" s="326"/>
      <c r="O55" s="15"/>
      <c r="P55" s="10"/>
      <c r="Q55" s="330"/>
      <c r="R55" s="329"/>
      <c r="S55" s="15"/>
      <c r="T55" s="10"/>
      <c r="U55" s="330"/>
      <c r="V55" s="329"/>
      <c r="W55" s="15"/>
      <c r="X55" s="22"/>
      <c r="Y55" s="22"/>
      <c r="Z55" s="24"/>
    </row>
    <row r="56" spans="3:26" ht="13.5">
      <c r="C56" s="9"/>
      <c r="D56" s="10"/>
      <c r="E56" s="4" t="s">
        <v>2</v>
      </c>
      <c r="F56" s="327">
        <v>0.5243055555555556</v>
      </c>
      <c r="G56" s="329"/>
      <c r="H56" s="13"/>
      <c r="I56" s="325">
        <v>0.6736111111111112</v>
      </c>
      <c r="J56" s="326"/>
      <c r="K56" s="15"/>
      <c r="L56" s="10"/>
      <c r="M56" s="327">
        <v>0.4930555555555556</v>
      </c>
      <c r="N56" s="329"/>
      <c r="O56" s="15"/>
      <c r="P56" s="10"/>
      <c r="Q56" s="330"/>
      <c r="R56" s="329"/>
      <c r="S56" s="15"/>
      <c r="T56" s="10"/>
      <c r="U56" s="330"/>
      <c r="V56" s="329"/>
      <c r="W56" s="15"/>
      <c r="X56" s="22"/>
      <c r="Y56" s="22"/>
      <c r="Z56" s="24"/>
    </row>
    <row r="57" spans="3:26" ht="13.5">
      <c r="C57" s="9"/>
      <c r="D57" s="10"/>
      <c r="E57" s="4" t="s">
        <v>3</v>
      </c>
      <c r="F57" s="327">
        <v>0.5397222222222222</v>
      </c>
      <c r="G57" s="329"/>
      <c r="H57" s="13"/>
      <c r="I57" s="325">
        <v>0.6837384259259259</v>
      </c>
      <c r="J57" s="326"/>
      <c r="K57" s="15"/>
      <c r="L57" s="10"/>
      <c r="M57" s="327">
        <v>0.49993055555555554</v>
      </c>
      <c r="N57" s="329"/>
      <c r="O57" s="15"/>
      <c r="P57" s="10"/>
      <c r="Q57" s="330"/>
      <c r="R57" s="329"/>
      <c r="S57" s="15"/>
      <c r="T57" s="10"/>
      <c r="U57" s="330"/>
      <c r="V57" s="329"/>
      <c r="W57" s="15"/>
      <c r="X57" s="22"/>
      <c r="Y57" s="22"/>
      <c r="Z57" s="24"/>
    </row>
    <row r="58" spans="3:26" ht="13.5">
      <c r="C58" s="9"/>
      <c r="D58" s="10"/>
      <c r="E58" s="4" t="s">
        <v>4</v>
      </c>
      <c r="F58" s="327">
        <v>0.5536111111111112</v>
      </c>
      <c r="G58" s="329"/>
      <c r="H58" s="13"/>
      <c r="I58" s="325">
        <v>0.6976273148148149</v>
      </c>
      <c r="J58" s="326"/>
      <c r="K58" s="15"/>
      <c r="L58" s="10"/>
      <c r="M58" s="327">
        <v>0.5138194444444445</v>
      </c>
      <c r="N58" s="329"/>
      <c r="O58" s="15"/>
      <c r="P58" s="10"/>
      <c r="Q58" s="330"/>
      <c r="R58" s="329"/>
      <c r="S58" s="15"/>
      <c r="T58" s="10"/>
      <c r="U58" s="330"/>
      <c r="V58" s="329"/>
      <c r="W58" s="15"/>
      <c r="X58" s="22"/>
      <c r="Y58" s="22"/>
      <c r="Z58" s="24"/>
    </row>
    <row r="59" spans="3:26" ht="13.5">
      <c r="C59" s="9"/>
      <c r="D59" s="10"/>
      <c r="E59" s="4" t="s">
        <v>5</v>
      </c>
      <c r="F59" s="330" t="s">
        <v>121</v>
      </c>
      <c r="G59" s="329"/>
      <c r="H59" s="13"/>
      <c r="I59" s="330" t="s">
        <v>118</v>
      </c>
      <c r="J59" s="326"/>
      <c r="K59" s="15"/>
      <c r="L59" s="10"/>
      <c r="M59" s="330" t="s">
        <v>126</v>
      </c>
      <c r="N59" s="329"/>
      <c r="O59" s="15"/>
      <c r="P59" s="10"/>
      <c r="Q59" s="330"/>
      <c r="R59" s="329"/>
      <c r="S59" s="15"/>
      <c r="T59" s="10"/>
      <c r="U59" s="330"/>
      <c r="V59" s="329"/>
      <c r="W59" s="15"/>
      <c r="X59" s="22"/>
      <c r="Y59" s="22"/>
      <c r="Z59" s="24"/>
    </row>
    <row r="60" spans="3:26" ht="13.5">
      <c r="C60" s="9"/>
      <c r="D60" s="10"/>
      <c r="E60" s="4" t="s">
        <v>6</v>
      </c>
      <c r="F60" s="330">
        <v>320</v>
      </c>
      <c r="G60" s="329"/>
      <c r="H60" s="13"/>
      <c r="I60" s="331">
        <v>270</v>
      </c>
      <c r="J60" s="326"/>
      <c r="K60" s="15"/>
      <c r="L60" s="10"/>
      <c r="M60" s="330">
        <v>90</v>
      </c>
      <c r="N60" s="329"/>
      <c r="O60" s="15"/>
      <c r="P60" s="10"/>
      <c r="Q60" s="330"/>
      <c r="R60" s="329"/>
      <c r="S60" s="15"/>
      <c r="T60" s="10"/>
      <c r="U60" s="330"/>
      <c r="V60" s="329"/>
      <c r="W60" s="15"/>
      <c r="X60" s="22"/>
      <c r="Y60" s="22"/>
      <c r="Z60" s="24"/>
    </row>
    <row r="61" spans="3:26" ht="14.25" thickBot="1">
      <c r="C61" s="11"/>
      <c r="D61" s="12"/>
      <c r="E61" s="27" t="s">
        <v>7</v>
      </c>
      <c r="F61" s="321">
        <v>4.3</v>
      </c>
      <c r="G61" s="322"/>
      <c r="H61" s="14"/>
      <c r="I61" s="321">
        <v>2</v>
      </c>
      <c r="J61" s="333"/>
      <c r="K61" s="16"/>
      <c r="L61" s="12"/>
      <c r="M61" s="321">
        <v>5.5</v>
      </c>
      <c r="N61" s="322"/>
      <c r="O61" s="16"/>
      <c r="P61" s="12"/>
      <c r="Q61" s="321"/>
      <c r="R61" s="322"/>
      <c r="S61" s="16"/>
      <c r="T61" s="12"/>
      <c r="U61" s="321"/>
      <c r="V61" s="322"/>
      <c r="W61" s="16"/>
      <c r="X61" s="23"/>
      <c r="Y61" s="23"/>
      <c r="Z61" s="25"/>
    </row>
    <row r="63" spans="29:30" ht="13.5">
      <c r="AC63" t="s">
        <v>0</v>
      </c>
      <c r="AD63" t="s">
        <v>1</v>
      </c>
    </row>
    <row r="64" spans="29:30" ht="13.5">
      <c r="AC64" s="2">
        <v>0</v>
      </c>
      <c r="AD64" s="2">
        <v>0</v>
      </c>
    </row>
    <row r="65" spans="29:30" ht="13.5">
      <c r="AC65" s="2">
        <v>1</v>
      </c>
      <c r="AD65" s="2">
        <v>10</v>
      </c>
    </row>
    <row r="66" spans="29:30" ht="13.5">
      <c r="AC66" s="2">
        <v>2</v>
      </c>
      <c r="AD66" s="2">
        <v>8</v>
      </c>
    </row>
    <row r="67" spans="29:30" ht="13.5">
      <c r="AC67" s="2">
        <v>3</v>
      </c>
      <c r="AD67" s="2">
        <v>7</v>
      </c>
    </row>
    <row r="68" spans="29:30" ht="13.5">
      <c r="AC68" s="2">
        <v>4</v>
      </c>
      <c r="AD68" s="2">
        <v>6</v>
      </c>
    </row>
    <row r="69" spans="29:30" ht="13.5">
      <c r="AC69" s="2">
        <v>5</v>
      </c>
      <c r="AD69" s="2">
        <v>5</v>
      </c>
    </row>
    <row r="70" spans="29:30" ht="13.5">
      <c r="AC70" s="2">
        <v>6</v>
      </c>
      <c r="AD70" s="2">
        <v>4</v>
      </c>
    </row>
    <row r="71" spans="29:30" ht="13.5">
      <c r="AC71" s="2">
        <v>7</v>
      </c>
      <c r="AD71" s="2">
        <v>3</v>
      </c>
    </row>
    <row r="72" spans="29:30" ht="13.5">
      <c r="AC72" s="2">
        <v>8</v>
      </c>
      <c r="AD72" s="2">
        <v>2</v>
      </c>
    </row>
    <row r="73" spans="29:31" ht="13.5">
      <c r="AC73" s="2">
        <v>9</v>
      </c>
      <c r="AD73" s="2">
        <v>1</v>
      </c>
      <c r="AE73" t="s">
        <v>8</v>
      </c>
    </row>
    <row r="74" spans="29:30" ht="13.5">
      <c r="AC74" s="2">
        <v>10</v>
      </c>
      <c r="AD74" s="2">
        <v>0</v>
      </c>
    </row>
  </sheetData>
  <sheetProtection/>
  <mergeCells count="193">
    <mergeCell ref="C50:C53"/>
    <mergeCell ref="H50:H53"/>
    <mergeCell ref="K50:K53"/>
    <mergeCell ref="L50:L53"/>
    <mergeCell ref="X4:X5"/>
    <mergeCell ref="Y4:Y5"/>
    <mergeCell ref="Y50:Y53"/>
    <mergeCell ref="T4:T5"/>
    <mergeCell ref="X6:X9"/>
    <mergeCell ref="Y6:Y9"/>
    <mergeCell ref="Z50:Z53"/>
    <mergeCell ref="S50:S53"/>
    <mergeCell ref="T50:T53"/>
    <mergeCell ref="W50:W53"/>
    <mergeCell ref="X50:X53"/>
    <mergeCell ref="C4:C5"/>
    <mergeCell ref="D4:D5"/>
    <mergeCell ref="E4:E5"/>
    <mergeCell ref="L4:L5"/>
    <mergeCell ref="P4:P5"/>
    <mergeCell ref="Z4:Z5"/>
    <mergeCell ref="C6:C9"/>
    <mergeCell ref="H6:H9"/>
    <mergeCell ref="K6:K9"/>
    <mergeCell ref="L6:L9"/>
    <mergeCell ref="O6:O9"/>
    <mergeCell ref="P6:P9"/>
    <mergeCell ref="S6:S9"/>
    <mergeCell ref="T6:T9"/>
    <mergeCell ref="W6:W9"/>
    <mergeCell ref="Z6:Z9"/>
    <mergeCell ref="C10:C13"/>
    <mergeCell ref="H10:H13"/>
    <mergeCell ref="K10:K13"/>
    <mergeCell ref="L10:L13"/>
    <mergeCell ref="O10:O13"/>
    <mergeCell ref="P10:P13"/>
    <mergeCell ref="S10:S13"/>
    <mergeCell ref="P14:P17"/>
    <mergeCell ref="S14:S17"/>
    <mergeCell ref="T14:T17"/>
    <mergeCell ref="W14:W17"/>
    <mergeCell ref="X10:X13"/>
    <mergeCell ref="Y10:Y13"/>
    <mergeCell ref="T10:T13"/>
    <mergeCell ref="W10:W13"/>
    <mergeCell ref="P18:P21"/>
    <mergeCell ref="S18:S21"/>
    <mergeCell ref="T18:T21"/>
    <mergeCell ref="W18:W21"/>
    <mergeCell ref="Z10:Z13"/>
    <mergeCell ref="C14:C17"/>
    <mergeCell ref="H14:H17"/>
    <mergeCell ref="K14:K17"/>
    <mergeCell ref="L14:L17"/>
    <mergeCell ref="O14:O17"/>
    <mergeCell ref="X18:X21"/>
    <mergeCell ref="Y18:Y21"/>
    <mergeCell ref="X14:X17"/>
    <mergeCell ref="Y14:Y17"/>
    <mergeCell ref="Z14:Z17"/>
    <mergeCell ref="C18:C21"/>
    <mergeCell ref="H18:H21"/>
    <mergeCell ref="K18:K21"/>
    <mergeCell ref="L18:L21"/>
    <mergeCell ref="O18:O21"/>
    <mergeCell ref="Z18:Z21"/>
    <mergeCell ref="C22:C25"/>
    <mergeCell ref="H22:H25"/>
    <mergeCell ref="K22:K25"/>
    <mergeCell ref="L22:L25"/>
    <mergeCell ref="O22:O25"/>
    <mergeCell ref="P22:P25"/>
    <mergeCell ref="S22:S25"/>
    <mergeCell ref="Z22:Z25"/>
    <mergeCell ref="T22:T25"/>
    <mergeCell ref="O26:O29"/>
    <mergeCell ref="P26:P29"/>
    <mergeCell ref="S26:S29"/>
    <mergeCell ref="T26:T29"/>
    <mergeCell ref="C26:C29"/>
    <mergeCell ref="H26:H29"/>
    <mergeCell ref="K26:K29"/>
    <mergeCell ref="L26:L29"/>
    <mergeCell ref="W26:W29"/>
    <mergeCell ref="X26:X29"/>
    <mergeCell ref="Y26:Y29"/>
    <mergeCell ref="X22:X25"/>
    <mergeCell ref="Y22:Y25"/>
    <mergeCell ref="W22:W25"/>
    <mergeCell ref="Z26:Z29"/>
    <mergeCell ref="C30:C33"/>
    <mergeCell ref="H30:H33"/>
    <mergeCell ref="K30:K33"/>
    <mergeCell ref="L30:L33"/>
    <mergeCell ref="O30:O33"/>
    <mergeCell ref="P30:P33"/>
    <mergeCell ref="S30:S33"/>
    <mergeCell ref="T30:T33"/>
    <mergeCell ref="W30:W33"/>
    <mergeCell ref="X30:X33"/>
    <mergeCell ref="Y30:Y33"/>
    <mergeCell ref="Z30:Z33"/>
    <mergeCell ref="C34:C37"/>
    <mergeCell ref="H34:H37"/>
    <mergeCell ref="K34:K37"/>
    <mergeCell ref="L34:L37"/>
    <mergeCell ref="O34:O37"/>
    <mergeCell ref="P34:P37"/>
    <mergeCell ref="S34:S37"/>
    <mergeCell ref="P38:P41"/>
    <mergeCell ref="S38:S41"/>
    <mergeCell ref="T38:T41"/>
    <mergeCell ref="W38:W41"/>
    <mergeCell ref="X34:X37"/>
    <mergeCell ref="Y34:Y37"/>
    <mergeCell ref="T34:T37"/>
    <mergeCell ref="W34:W37"/>
    <mergeCell ref="P42:P45"/>
    <mergeCell ref="S42:S45"/>
    <mergeCell ref="T42:T45"/>
    <mergeCell ref="W42:W45"/>
    <mergeCell ref="Z34:Z37"/>
    <mergeCell ref="C38:C41"/>
    <mergeCell ref="H38:H41"/>
    <mergeCell ref="K38:K41"/>
    <mergeCell ref="L38:L41"/>
    <mergeCell ref="O38:O41"/>
    <mergeCell ref="X42:X45"/>
    <mergeCell ref="Y42:Y45"/>
    <mergeCell ref="X38:X41"/>
    <mergeCell ref="Y38:Y41"/>
    <mergeCell ref="Z38:Z41"/>
    <mergeCell ref="C42:C45"/>
    <mergeCell ref="H42:H45"/>
    <mergeCell ref="K42:K45"/>
    <mergeCell ref="L42:L45"/>
    <mergeCell ref="O42:O45"/>
    <mergeCell ref="Z42:Z45"/>
    <mergeCell ref="C46:C49"/>
    <mergeCell ref="H46:H49"/>
    <mergeCell ref="K46:K49"/>
    <mergeCell ref="L46:L49"/>
    <mergeCell ref="O46:O49"/>
    <mergeCell ref="P46:P49"/>
    <mergeCell ref="S46:S49"/>
    <mergeCell ref="T46:T49"/>
    <mergeCell ref="W46:W49"/>
    <mergeCell ref="Y46:Y49"/>
    <mergeCell ref="Z46:Z49"/>
    <mergeCell ref="F54:G54"/>
    <mergeCell ref="I54:J54"/>
    <mergeCell ref="M54:N54"/>
    <mergeCell ref="Q54:R54"/>
    <mergeCell ref="U54:V54"/>
    <mergeCell ref="O50:O53"/>
    <mergeCell ref="P50:P53"/>
    <mergeCell ref="X46:X49"/>
    <mergeCell ref="U56:V56"/>
    <mergeCell ref="F55:G55"/>
    <mergeCell ref="I55:J55"/>
    <mergeCell ref="M55:N55"/>
    <mergeCell ref="Q55:R55"/>
    <mergeCell ref="Q56:R56"/>
    <mergeCell ref="U55:V55"/>
    <mergeCell ref="F56:G56"/>
    <mergeCell ref="I56:J56"/>
    <mergeCell ref="M56:N56"/>
    <mergeCell ref="U58:V58"/>
    <mergeCell ref="F57:G57"/>
    <mergeCell ref="I57:J57"/>
    <mergeCell ref="M57:N57"/>
    <mergeCell ref="Q57:R57"/>
    <mergeCell ref="U57:V57"/>
    <mergeCell ref="F58:G58"/>
    <mergeCell ref="I58:J58"/>
    <mergeCell ref="M58:N58"/>
    <mergeCell ref="Q58:R58"/>
    <mergeCell ref="F59:G59"/>
    <mergeCell ref="I59:J59"/>
    <mergeCell ref="M59:N59"/>
    <mergeCell ref="Q59:R59"/>
    <mergeCell ref="U59:V59"/>
    <mergeCell ref="F60:G60"/>
    <mergeCell ref="I60:J60"/>
    <mergeCell ref="M60:N60"/>
    <mergeCell ref="Q60:R60"/>
    <mergeCell ref="U61:V61"/>
    <mergeCell ref="F61:G61"/>
    <mergeCell ref="I61:J61"/>
    <mergeCell ref="M61:N61"/>
    <mergeCell ref="Q61:R61"/>
    <mergeCell ref="U60:V60"/>
  </mergeCells>
  <printOptions/>
  <pageMargins left="0.4724409448818898" right="0.1968503937007874" top="0.4330708661417323" bottom="0.1968503937007874" header="0.1968503937007874" footer="0.196850393700787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8"/>
  <sheetViews>
    <sheetView tabSelected="1" view="pageBreakPreview" zoomScaleNormal="70" zoomScaleSheetLayoutView="100" zoomScalePageLayoutView="0" workbookViewId="0" topLeftCell="A1">
      <selection activeCell="A15" sqref="A15:AF15"/>
    </sheetView>
  </sheetViews>
  <sheetFormatPr defaultColWidth="9.00390625" defaultRowHeight="13.5"/>
  <cols>
    <col min="1" max="1" width="6.25390625" style="243" customWidth="1"/>
    <col min="2" max="32" width="2.75390625" style="243" customWidth="1"/>
    <col min="33" max="16384" width="9.00390625" style="243" customWidth="1"/>
  </cols>
  <sheetData>
    <row r="1" spans="1:32" ht="26.25" customHeight="1">
      <c r="A1" s="349" t="s">
        <v>149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1"/>
    </row>
    <row r="2" spans="1:32" ht="11.25" customHeight="1">
      <c r="A2" s="244"/>
      <c r="B2" s="245"/>
      <c r="C2" s="245"/>
      <c r="D2" s="245"/>
      <c r="E2" s="245"/>
      <c r="F2" s="245"/>
      <c r="G2" s="245"/>
      <c r="H2" s="246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</row>
    <row r="3" spans="1:32" ht="15" customHeight="1">
      <c r="A3" s="262" t="s">
        <v>147</v>
      </c>
      <c r="B3" s="262"/>
      <c r="C3" s="247"/>
      <c r="D3" s="263" t="s">
        <v>162</v>
      </c>
      <c r="E3" s="263"/>
      <c r="F3" s="247"/>
      <c r="G3" s="247"/>
      <c r="H3" s="263" t="s">
        <v>163</v>
      </c>
      <c r="I3" s="263"/>
      <c r="J3" s="263"/>
      <c r="K3" s="264"/>
      <c r="L3" s="263"/>
      <c r="M3" s="263"/>
      <c r="N3" s="263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</row>
    <row r="4" spans="1:32" ht="15" customHeight="1">
      <c r="A4" s="247"/>
      <c r="C4" s="247"/>
      <c r="D4" s="262" t="s">
        <v>130</v>
      </c>
      <c r="E4" s="263"/>
      <c r="F4" s="247"/>
      <c r="G4" s="247"/>
      <c r="H4" s="263" t="s">
        <v>164</v>
      </c>
      <c r="I4" s="263"/>
      <c r="J4" s="263"/>
      <c r="K4" s="247"/>
      <c r="L4" s="263"/>
      <c r="M4" s="270" t="s">
        <v>151</v>
      </c>
      <c r="N4" s="271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</row>
    <row r="5" spans="1:32" ht="15" customHeight="1">
      <c r="A5" s="247"/>
      <c r="C5" s="247"/>
      <c r="D5" s="262" t="s">
        <v>131</v>
      </c>
      <c r="E5" s="263"/>
      <c r="F5" s="247"/>
      <c r="G5" s="247"/>
      <c r="H5" s="263" t="s">
        <v>164</v>
      </c>
      <c r="I5" s="263"/>
      <c r="J5" s="263"/>
      <c r="K5" s="247"/>
      <c r="L5" s="263"/>
      <c r="M5" s="270" t="s">
        <v>152</v>
      </c>
      <c r="N5" s="271"/>
      <c r="P5" s="263" t="s">
        <v>132</v>
      </c>
      <c r="Q5" s="265"/>
      <c r="R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</row>
    <row r="6" spans="1:32" ht="15" customHeight="1">
      <c r="A6" s="266"/>
      <c r="B6" s="265"/>
      <c r="C6" s="247"/>
      <c r="D6" s="263"/>
      <c r="E6" s="263"/>
      <c r="F6" s="247"/>
      <c r="G6" s="247"/>
      <c r="H6" s="263"/>
      <c r="I6" s="263"/>
      <c r="J6" s="263"/>
      <c r="K6" s="247"/>
      <c r="L6" s="263"/>
      <c r="M6" s="270" t="s">
        <v>153</v>
      </c>
      <c r="N6" s="271"/>
      <c r="P6" s="263" t="s">
        <v>133</v>
      </c>
      <c r="Q6" s="265"/>
      <c r="R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</row>
    <row r="7" spans="1:32" ht="15" customHeight="1">
      <c r="A7" s="266"/>
      <c r="B7" s="265"/>
      <c r="C7" s="247"/>
      <c r="D7" s="263"/>
      <c r="E7" s="263"/>
      <c r="F7" s="247"/>
      <c r="G7" s="247"/>
      <c r="H7" s="263"/>
      <c r="I7" s="263"/>
      <c r="J7" s="263"/>
      <c r="K7" s="247"/>
      <c r="L7" s="263"/>
      <c r="M7" s="272" t="s">
        <v>141</v>
      </c>
      <c r="N7" s="271"/>
      <c r="P7" s="263" t="s">
        <v>134</v>
      </c>
      <c r="Q7" s="265"/>
      <c r="R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</row>
    <row r="8" spans="1:32" ht="15" customHeight="1">
      <c r="A8" s="266"/>
      <c r="B8" s="265"/>
      <c r="C8" s="247"/>
      <c r="D8" s="263"/>
      <c r="E8" s="263"/>
      <c r="F8" s="247"/>
      <c r="G8" s="247"/>
      <c r="H8" s="263"/>
      <c r="I8" s="263"/>
      <c r="J8" s="263"/>
      <c r="K8" s="247"/>
      <c r="L8" s="263"/>
      <c r="M8" s="272" t="s">
        <v>141</v>
      </c>
      <c r="N8" s="271"/>
      <c r="P8" s="263" t="s">
        <v>136</v>
      </c>
      <c r="Q8" s="265"/>
      <c r="R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</row>
    <row r="9" spans="1:32" ht="15" customHeight="1">
      <c r="A9" s="266"/>
      <c r="B9" s="265"/>
      <c r="C9" s="247"/>
      <c r="D9" s="263"/>
      <c r="E9" s="263"/>
      <c r="F9" s="247"/>
      <c r="G9" s="247"/>
      <c r="H9" s="263" t="s">
        <v>165</v>
      </c>
      <c r="I9" s="263"/>
      <c r="J9" s="263"/>
      <c r="K9" s="247"/>
      <c r="L9" s="263"/>
      <c r="M9" s="272" t="s">
        <v>154</v>
      </c>
      <c r="N9" s="271"/>
      <c r="P9" s="267" t="s">
        <v>135</v>
      </c>
      <c r="Q9" s="265"/>
      <c r="R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</row>
    <row r="10" spans="1:32" ht="15" customHeight="1">
      <c r="A10" s="247"/>
      <c r="B10" s="247"/>
      <c r="C10" s="247"/>
      <c r="D10" s="268"/>
      <c r="E10" s="268"/>
      <c r="F10" s="247"/>
      <c r="G10" s="247"/>
      <c r="H10" s="268"/>
      <c r="I10" s="268"/>
      <c r="J10" s="268"/>
      <c r="K10" s="247"/>
      <c r="L10" s="268"/>
      <c r="M10" s="272" t="s">
        <v>141</v>
      </c>
      <c r="N10" s="273"/>
      <c r="P10" s="267" t="s">
        <v>137</v>
      </c>
      <c r="Q10" s="247"/>
      <c r="R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</row>
    <row r="11" spans="1:32" ht="15" customHeight="1">
      <c r="A11" s="247"/>
      <c r="B11" s="247"/>
      <c r="C11" s="247"/>
      <c r="D11" s="268"/>
      <c r="E11" s="268"/>
      <c r="F11" s="247"/>
      <c r="G11" s="247"/>
      <c r="H11" s="268"/>
      <c r="I11" s="268"/>
      <c r="J11" s="268"/>
      <c r="K11" s="247"/>
      <c r="L11" s="268"/>
      <c r="M11" s="272" t="s">
        <v>141</v>
      </c>
      <c r="N11" s="273"/>
      <c r="P11" s="267" t="s">
        <v>138</v>
      </c>
      <c r="Q11" s="247"/>
      <c r="R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</row>
    <row r="12" spans="1:32" ht="15" customHeight="1">
      <c r="A12" s="247"/>
      <c r="B12" s="247"/>
      <c r="C12" s="247"/>
      <c r="D12" s="268"/>
      <c r="E12" s="268"/>
      <c r="F12" s="247"/>
      <c r="G12" s="247"/>
      <c r="H12" s="268"/>
      <c r="I12" s="268"/>
      <c r="J12" s="268"/>
      <c r="K12" s="247"/>
      <c r="L12" s="268"/>
      <c r="M12" s="272" t="s">
        <v>155</v>
      </c>
      <c r="N12" s="273"/>
      <c r="P12" s="267" t="s">
        <v>139</v>
      </c>
      <c r="Q12" s="247"/>
      <c r="R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</row>
    <row r="13" spans="1:32" ht="15" customHeight="1">
      <c r="A13" s="268" t="s">
        <v>148</v>
      </c>
      <c r="B13" s="268"/>
      <c r="C13" s="268"/>
      <c r="D13" s="268" t="s">
        <v>166</v>
      </c>
      <c r="E13" s="268"/>
      <c r="F13" s="268"/>
      <c r="G13" s="268"/>
      <c r="H13" s="247"/>
      <c r="I13" s="268"/>
      <c r="J13" s="268"/>
      <c r="K13" s="267"/>
      <c r="L13" s="247"/>
      <c r="M13" s="247"/>
      <c r="N13" s="247"/>
      <c r="O13" s="247"/>
      <c r="P13" s="247"/>
      <c r="Q13" s="26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</row>
    <row r="14" spans="1:32" ht="11.25" customHeight="1">
      <c r="A14" s="268"/>
      <c r="B14" s="268"/>
      <c r="C14" s="268"/>
      <c r="D14" s="268"/>
      <c r="E14" s="268"/>
      <c r="F14" s="268"/>
      <c r="G14" s="268"/>
      <c r="H14" s="247"/>
      <c r="I14" s="268"/>
      <c r="J14" s="268"/>
      <c r="K14" s="267"/>
      <c r="L14" s="247"/>
      <c r="M14" s="247"/>
      <c r="N14" s="247"/>
      <c r="O14" s="247"/>
      <c r="P14" s="247"/>
      <c r="Q14" s="26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</row>
    <row r="15" spans="1:32" ht="15" customHeight="1">
      <c r="A15" s="355" t="s">
        <v>142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</row>
    <row r="16" spans="1:32" ht="11.25" customHeight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</row>
    <row r="17" spans="1:32" ht="26.25" customHeight="1">
      <c r="A17" s="253" t="s">
        <v>140</v>
      </c>
      <c r="B17" s="357" t="s">
        <v>58</v>
      </c>
      <c r="C17" s="353"/>
      <c r="D17" s="353"/>
      <c r="E17" s="353"/>
      <c r="F17" s="353"/>
      <c r="G17" s="353"/>
      <c r="H17" s="358"/>
      <c r="I17" s="352" t="s">
        <v>73</v>
      </c>
      <c r="J17" s="353"/>
      <c r="K17" s="353"/>
      <c r="L17" s="353"/>
      <c r="M17" s="353"/>
      <c r="N17" s="353"/>
      <c r="O17" s="354"/>
      <c r="P17" s="357" t="s">
        <v>74</v>
      </c>
      <c r="Q17" s="353"/>
      <c r="R17" s="353"/>
      <c r="S17" s="353"/>
      <c r="T17" s="353"/>
      <c r="U17" s="353"/>
      <c r="V17" s="358"/>
      <c r="W17" s="352" t="s">
        <v>75</v>
      </c>
      <c r="X17" s="353"/>
      <c r="Y17" s="353"/>
      <c r="Z17" s="353"/>
      <c r="AA17" s="353"/>
      <c r="AB17" s="353"/>
      <c r="AC17" s="354"/>
      <c r="AD17" s="359" t="s">
        <v>128</v>
      </c>
      <c r="AE17" s="356" t="s">
        <v>150</v>
      </c>
      <c r="AF17" s="356" t="s">
        <v>129</v>
      </c>
    </row>
    <row r="18" spans="1:32" ht="45" customHeight="1">
      <c r="A18" s="253" t="s">
        <v>41</v>
      </c>
      <c r="B18" s="248" t="s">
        <v>160</v>
      </c>
      <c r="C18" s="249" t="s">
        <v>159</v>
      </c>
      <c r="D18" s="249" t="s">
        <v>158</v>
      </c>
      <c r="E18" s="249" t="s">
        <v>40</v>
      </c>
      <c r="F18" s="249" t="s">
        <v>161</v>
      </c>
      <c r="G18" s="249" t="s">
        <v>157</v>
      </c>
      <c r="H18" s="250" t="s">
        <v>42</v>
      </c>
      <c r="I18" s="251" t="s">
        <v>160</v>
      </c>
      <c r="J18" s="249" t="s">
        <v>159</v>
      </c>
      <c r="K18" s="249" t="s">
        <v>158</v>
      </c>
      <c r="L18" s="249" t="s">
        <v>40</v>
      </c>
      <c r="M18" s="249" t="s">
        <v>161</v>
      </c>
      <c r="N18" s="249" t="s">
        <v>157</v>
      </c>
      <c r="O18" s="252" t="s">
        <v>42</v>
      </c>
      <c r="P18" s="248" t="s">
        <v>160</v>
      </c>
      <c r="Q18" s="249" t="s">
        <v>159</v>
      </c>
      <c r="R18" s="249" t="s">
        <v>158</v>
      </c>
      <c r="S18" s="249" t="s">
        <v>40</v>
      </c>
      <c r="T18" s="249" t="s">
        <v>161</v>
      </c>
      <c r="U18" s="249" t="s">
        <v>157</v>
      </c>
      <c r="V18" s="250" t="s">
        <v>42</v>
      </c>
      <c r="W18" s="251" t="s">
        <v>160</v>
      </c>
      <c r="X18" s="249" t="s">
        <v>159</v>
      </c>
      <c r="Y18" s="249" t="s">
        <v>158</v>
      </c>
      <c r="Z18" s="249" t="s">
        <v>40</v>
      </c>
      <c r="AA18" s="249" t="s">
        <v>156</v>
      </c>
      <c r="AB18" s="249" t="s">
        <v>157</v>
      </c>
      <c r="AC18" s="252" t="s">
        <v>42</v>
      </c>
      <c r="AD18" s="359"/>
      <c r="AE18" s="356"/>
      <c r="AF18" s="356"/>
    </row>
    <row r="19" spans="1:32" ht="56.25" customHeight="1">
      <c r="A19" s="253" t="s">
        <v>52</v>
      </c>
      <c r="B19" s="254"/>
      <c r="C19" s="255"/>
      <c r="D19" s="255"/>
      <c r="E19" s="255"/>
      <c r="F19" s="255"/>
      <c r="G19" s="255"/>
      <c r="H19" s="256"/>
      <c r="I19" s="257"/>
      <c r="J19" s="255"/>
      <c r="K19" s="255"/>
      <c r="L19" s="255"/>
      <c r="M19" s="255"/>
      <c r="N19" s="255"/>
      <c r="O19" s="258"/>
      <c r="P19" s="254"/>
      <c r="Q19" s="255"/>
      <c r="R19" s="255"/>
      <c r="S19" s="255"/>
      <c r="T19" s="255"/>
      <c r="U19" s="255"/>
      <c r="V19" s="256"/>
      <c r="W19" s="254"/>
      <c r="X19" s="255"/>
      <c r="Y19" s="255"/>
      <c r="Z19" s="255"/>
      <c r="AA19" s="255"/>
      <c r="AB19" s="255"/>
      <c r="AC19" s="256"/>
      <c r="AD19" s="259"/>
      <c r="AE19" s="260"/>
      <c r="AF19" s="260"/>
    </row>
    <row r="20" spans="1:32" ht="56.25" customHeight="1">
      <c r="A20" s="253" t="s">
        <v>143</v>
      </c>
      <c r="B20" s="254"/>
      <c r="C20" s="255"/>
      <c r="D20" s="255"/>
      <c r="E20" s="255"/>
      <c r="F20" s="255"/>
      <c r="G20" s="255"/>
      <c r="H20" s="256"/>
      <c r="I20" s="257"/>
      <c r="J20" s="255"/>
      <c r="K20" s="255"/>
      <c r="L20" s="255"/>
      <c r="M20" s="255"/>
      <c r="N20" s="255"/>
      <c r="O20" s="258"/>
      <c r="P20" s="254"/>
      <c r="Q20" s="255"/>
      <c r="R20" s="255"/>
      <c r="S20" s="255"/>
      <c r="T20" s="255"/>
      <c r="U20" s="255"/>
      <c r="V20" s="256"/>
      <c r="W20" s="257"/>
      <c r="X20" s="255"/>
      <c r="Y20" s="255"/>
      <c r="Z20" s="255"/>
      <c r="AA20" s="255"/>
      <c r="AB20" s="255"/>
      <c r="AC20" s="258"/>
      <c r="AD20" s="259"/>
      <c r="AE20" s="260"/>
      <c r="AF20" s="260"/>
    </row>
    <row r="21" spans="1:32" ht="56.25" customHeight="1">
      <c r="A21" s="253" t="s">
        <v>30</v>
      </c>
      <c r="B21" s="254"/>
      <c r="C21" s="255"/>
      <c r="D21" s="255"/>
      <c r="E21" s="255"/>
      <c r="F21" s="255"/>
      <c r="G21" s="255"/>
      <c r="H21" s="256"/>
      <c r="I21" s="257"/>
      <c r="J21" s="255"/>
      <c r="K21" s="255"/>
      <c r="L21" s="255"/>
      <c r="M21" s="255"/>
      <c r="N21" s="255"/>
      <c r="O21" s="258"/>
      <c r="P21" s="254"/>
      <c r="Q21" s="255"/>
      <c r="R21" s="255"/>
      <c r="S21" s="255"/>
      <c r="T21" s="255"/>
      <c r="U21" s="255"/>
      <c r="V21" s="256"/>
      <c r="W21" s="257"/>
      <c r="X21" s="255"/>
      <c r="Y21" s="255"/>
      <c r="Z21" s="255"/>
      <c r="AA21" s="255"/>
      <c r="AB21" s="255"/>
      <c r="AC21" s="258"/>
      <c r="AD21" s="259"/>
      <c r="AE21" s="260"/>
      <c r="AF21" s="260"/>
    </row>
    <row r="22" spans="1:32" ht="56.25" customHeight="1">
      <c r="A22" s="253" t="s">
        <v>35</v>
      </c>
      <c r="B22" s="254"/>
      <c r="C22" s="255"/>
      <c r="D22" s="255"/>
      <c r="E22" s="255"/>
      <c r="F22" s="255"/>
      <c r="G22" s="255"/>
      <c r="H22" s="256"/>
      <c r="I22" s="257"/>
      <c r="J22" s="255"/>
      <c r="K22" s="255"/>
      <c r="L22" s="255"/>
      <c r="M22" s="255"/>
      <c r="N22" s="255"/>
      <c r="O22" s="258"/>
      <c r="P22" s="274"/>
      <c r="Q22" s="275"/>
      <c r="R22" s="275"/>
      <c r="S22" s="275"/>
      <c r="T22" s="275"/>
      <c r="U22" s="275"/>
      <c r="V22" s="276"/>
      <c r="W22" s="257"/>
      <c r="X22" s="255"/>
      <c r="Y22" s="255"/>
      <c r="Z22" s="255"/>
      <c r="AA22" s="255"/>
      <c r="AB22" s="255"/>
      <c r="AC22" s="256"/>
      <c r="AD22" s="259"/>
      <c r="AE22" s="260"/>
      <c r="AF22" s="260"/>
    </row>
    <row r="23" spans="1:32" ht="56.25" customHeight="1">
      <c r="A23" s="261" t="s">
        <v>144</v>
      </c>
      <c r="B23" s="254"/>
      <c r="C23" s="255"/>
      <c r="D23" s="255"/>
      <c r="E23" s="255"/>
      <c r="F23" s="255"/>
      <c r="G23" s="255"/>
      <c r="H23" s="256"/>
      <c r="I23" s="257"/>
      <c r="J23" s="255"/>
      <c r="K23" s="255"/>
      <c r="L23" s="255"/>
      <c r="M23" s="255"/>
      <c r="N23" s="255"/>
      <c r="O23" s="258"/>
      <c r="P23" s="254"/>
      <c r="Q23" s="255"/>
      <c r="R23" s="255"/>
      <c r="S23" s="255"/>
      <c r="T23" s="255"/>
      <c r="U23" s="255"/>
      <c r="V23" s="256"/>
      <c r="W23" s="257"/>
      <c r="X23" s="255"/>
      <c r="Y23" s="255"/>
      <c r="Z23" s="255"/>
      <c r="AA23" s="255"/>
      <c r="AB23" s="255"/>
      <c r="AC23" s="256"/>
      <c r="AD23" s="259"/>
      <c r="AE23" s="260"/>
      <c r="AF23" s="260"/>
    </row>
    <row r="24" spans="1:32" ht="56.25" customHeight="1">
      <c r="A24" s="253" t="s">
        <v>31</v>
      </c>
      <c r="B24" s="254"/>
      <c r="C24" s="255"/>
      <c r="D24" s="255"/>
      <c r="E24" s="255"/>
      <c r="F24" s="255"/>
      <c r="G24" s="255"/>
      <c r="H24" s="256"/>
      <c r="I24" s="257"/>
      <c r="J24" s="255"/>
      <c r="K24" s="255"/>
      <c r="L24" s="255"/>
      <c r="M24" s="255"/>
      <c r="N24" s="255"/>
      <c r="O24" s="258"/>
      <c r="P24" s="254"/>
      <c r="Q24" s="255"/>
      <c r="R24" s="255"/>
      <c r="S24" s="255"/>
      <c r="T24" s="255"/>
      <c r="U24" s="255"/>
      <c r="V24" s="256"/>
      <c r="W24" s="257"/>
      <c r="X24" s="255"/>
      <c r="Y24" s="255"/>
      <c r="Z24" s="255"/>
      <c r="AA24" s="255"/>
      <c r="AB24" s="255"/>
      <c r="AC24" s="256"/>
      <c r="AD24" s="259"/>
      <c r="AE24" s="260"/>
      <c r="AF24" s="260"/>
    </row>
    <row r="25" spans="1:32" ht="56.25" customHeight="1">
      <c r="A25" s="253" t="s">
        <v>145</v>
      </c>
      <c r="B25" s="254"/>
      <c r="C25" s="255"/>
      <c r="D25" s="255"/>
      <c r="E25" s="255"/>
      <c r="F25" s="255"/>
      <c r="G25" s="255"/>
      <c r="H25" s="256"/>
      <c r="I25" s="274"/>
      <c r="J25" s="275"/>
      <c r="K25" s="275"/>
      <c r="L25" s="275"/>
      <c r="M25" s="275"/>
      <c r="N25" s="275"/>
      <c r="O25" s="276"/>
      <c r="P25" s="254"/>
      <c r="Q25" s="255"/>
      <c r="R25" s="255"/>
      <c r="S25" s="255"/>
      <c r="T25" s="255"/>
      <c r="U25" s="255"/>
      <c r="V25" s="256"/>
      <c r="W25" s="274"/>
      <c r="X25" s="275"/>
      <c r="Y25" s="275"/>
      <c r="Z25" s="275"/>
      <c r="AA25" s="275"/>
      <c r="AB25" s="275"/>
      <c r="AC25" s="276"/>
      <c r="AD25" s="259"/>
      <c r="AE25" s="260"/>
      <c r="AF25" s="260"/>
    </row>
    <row r="26" spans="1:32" ht="56.25" customHeight="1">
      <c r="A26" s="253" t="s">
        <v>39</v>
      </c>
      <c r="B26" s="254"/>
      <c r="C26" s="255"/>
      <c r="D26" s="255"/>
      <c r="E26" s="255"/>
      <c r="F26" s="255"/>
      <c r="G26" s="255"/>
      <c r="H26" s="256"/>
      <c r="I26" s="257"/>
      <c r="J26" s="255"/>
      <c r="K26" s="255"/>
      <c r="L26" s="255"/>
      <c r="M26" s="255"/>
      <c r="N26" s="255"/>
      <c r="O26" s="258"/>
      <c r="P26" s="274"/>
      <c r="Q26" s="275"/>
      <c r="R26" s="275"/>
      <c r="S26" s="275"/>
      <c r="T26" s="275"/>
      <c r="U26" s="275"/>
      <c r="V26" s="276"/>
      <c r="W26" s="277"/>
      <c r="X26" s="275"/>
      <c r="Y26" s="275"/>
      <c r="Z26" s="275"/>
      <c r="AA26" s="275"/>
      <c r="AB26" s="275"/>
      <c r="AC26" s="276"/>
      <c r="AD26" s="259"/>
      <c r="AE26" s="260"/>
      <c r="AF26" s="260"/>
    </row>
    <row r="27" spans="1:32" ht="56.25" customHeight="1">
      <c r="A27" s="253" t="s">
        <v>146</v>
      </c>
      <c r="B27" s="254"/>
      <c r="C27" s="255"/>
      <c r="D27" s="255"/>
      <c r="E27" s="255"/>
      <c r="F27" s="255"/>
      <c r="G27" s="255"/>
      <c r="H27" s="256"/>
      <c r="I27" s="257"/>
      <c r="J27" s="255"/>
      <c r="K27" s="255"/>
      <c r="L27" s="255"/>
      <c r="M27" s="255"/>
      <c r="N27" s="255"/>
      <c r="O27" s="258"/>
      <c r="P27" s="254"/>
      <c r="Q27" s="255"/>
      <c r="R27" s="255"/>
      <c r="S27" s="255"/>
      <c r="T27" s="255"/>
      <c r="U27" s="255"/>
      <c r="V27" s="256"/>
      <c r="W27" s="257"/>
      <c r="X27" s="255"/>
      <c r="Y27" s="255"/>
      <c r="Z27" s="255"/>
      <c r="AA27" s="255"/>
      <c r="AB27" s="255"/>
      <c r="AC27" s="256"/>
      <c r="AD27" s="259"/>
      <c r="AE27" s="260"/>
      <c r="AF27" s="260"/>
    </row>
    <row r="28" spans="2:32" ht="28.5" customHeight="1"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</row>
  </sheetData>
  <sheetProtection/>
  <mergeCells count="9">
    <mergeCell ref="A1:AF1"/>
    <mergeCell ref="W17:AC17"/>
    <mergeCell ref="A15:AF15"/>
    <mergeCell ref="AF17:AF18"/>
    <mergeCell ref="AE17:AE18"/>
    <mergeCell ref="B17:H17"/>
    <mergeCell ref="I17:O17"/>
    <mergeCell ref="P17:V17"/>
    <mergeCell ref="AD17:AD18"/>
  </mergeCell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ＩＶＹ総合技術工学院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99県体</dc:title>
  <dc:subject/>
  <dc:creator>ビジネス系学科</dc:creator>
  <cp:keywords/>
  <dc:description/>
  <cp:lastModifiedBy>oitapref</cp:lastModifiedBy>
  <cp:lastPrinted>2018-08-15T04:42:04Z</cp:lastPrinted>
  <dcterms:created xsi:type="dcterms:W3CDTF">2000-06-16T04:25:20Z</dcterms:created>
  <dcterms:modified xsi:type="dcterms:W3CDTF">2019-05-11T08:00:00Z</dcterms:modified>
  <cp:category/>
  <cp:version/>
  <cp:contentType/>
  <cp:contentStatus/>
</cp:coreProperties>
</file>