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325" activeTab="0"/>
  </bookViews>
  <sheets>
    <sheet name="j35" sheetId="1" r:id="rId1"/>
  </sheets>
  <definedNames/>
  <calcPr fullCalcOnLoad="1"/>
</workbook>
</file>

<file path=xl/sharedStrings.xml><?xml version="1.0" encoding="utf-8"?>
<sst xmlns="http://schemas.openxmlformats.org/spreadsheetml/2006/main" count="222" uniqueCount="76">
  <si>
    <t>第　　　　１　　　　位</t>
  </si>
  <si>
    <t>第　　　　２　　　　位</t>
  </si>
  <si>
    <t>第　　　　３　　　　位</t>
  </si>
  <si>
    <t>死亡率</t>
  </si>
  <si>
    <t>百分率</t>
  </si>
  <si>
    <t>年</t>
  </si>
  <si>
    <t>新生児固有の疾患</t>
  </si>
  <si>
    <t>肺炎および気管支炎</t>
  </si>
  <si>
    <t>胃腸炎</t>
  </si>
  <si>
    <t>先天異常</t>
  </si>
  <si>
    <t>新生児外傷</t>
  </si>
  <si>
    <t>その他の新生児の異常</t>
  </si>
  <si>
    <t>出生時損傷等</t>
  </si>
  <si>
    <t>母体の妊娠時疾患による新生児の障害</t>
  </si>
  <si>
    <t>詳細不明の未熟児</t>
  </si>
  <si>
    <t>出産時外傷等</t>
  </si>
  <si>
    <t>不慮の事故及び有害作用</t>
  </si>
  <si>
    <t>平成</t>
  </si>
  <si>
    <t>心疾患</t>
  </si>
  <si>
    <t>先天奇形，変形及び染色体異常</t>
  </si>
  <si>
    <t>乳幼児突然死症候群</t>
  </si>
  <si>
    <t>不慮の事故</t>
  </si>
  <si>
    <t>年次</t>
  </si>
  <si>
    <t>大　分　県</t>
  </si>
  <si>
    <t>全　　 　国</t>
  </si>
  <si>
    <t>年　　次</t>
  </si>
  <si>
    <t>出産時外傷等</t>
  </si>
  <si>
    <t>先天異常</t>
  </si>
  <si>
    <t>その他の新生児の異常</t>
  </si>
  <si>
    <t>人 口 動 態</t>
  </si>
  <si>
    <t>－</t>
  </si>
  <si>
    <t xml:space="preserve"> </t>
  </si>
  <si>
    <t>乳幼児突然死症候群</t>
  </si>
  <si>
    <t>注：昭和53年以前の「出生時損傷等」は出生時損傷，難産及びその他の無酸素症，低酸素症である。</t>
  </si>
  <si>
    <t>　　昭和54年～平成6年の「出産時外傷等」は出産時外傷，低酸素症，分娩仮死及びその他の呼吸器病態である。</t>
  </si>
  <si>
    <t>周産期に特異的な呼吸障害及び心血管障害</t>
  </si>
  <si>
    <t>　　平成7年以降の「周産期に特異的な呼吸障害及び心血管障害」は，出生時仮死，新生児の呼吸窮（促）迫，周産期に発生した肺出血・心血管障害及びその他の周産期に特異な呼吸障害及び心血管障害である。</t>
  </si>
  <si>
    <t>乳児死因簡単分類名</t>
  </si>
  <si>
    <t>先天奇形，変形及び染色体異常</t>
  </si>
  <si>
    <t>周産期に特異的な呼吸障害及び心血管障害</t>
  </si>
  <si>
    <t>昭和</t>
  </si>
  <si>
    <t>年</t>
  </si>
  <si>
    <t>乳幼児突然死症候群
不慮の事故</t>
  </si>
  <si>
    <t>肝疾患
乳幼児突然死症候群</t>
  </si>
  <si>
    <t>不慮の事故及び有害作用</t>
  </si>
  <si>
    <t>周産期に特異的な呼吸障害及び心血管障害</t>
  </si>
  <si>
    <t>周産期に特異的な感染症
妊娠期間及び胎児発育に関連する障害</t>
  </si>
  <si>
    <t>先天奇形，変形及び染色体異常</t>
  </si>
  <si>
    <t>心疾患
乳幼児突然死症候群</t>
  </si>
  <si>
    <t>周産期に特異的な呼吸障害及び心血管障害
胎児及び新生児の出血性障害及び血液障害</t>
  </si>
  <si>
    <t>周産期に特異的な呼吸障害及び心血管障害
乳幼児突然死症候群</t>
  </si>
  <si>
    <t>妊娠期間及び胎児発育に関連する障害
胎児及び新生児の出血性障害及び血液障害</t>
  </si>
  <si>
    <t>心疾患
乳幼児突然死症候群</t>
  </si>
  <si>
    <t>代謝障害
髄膜炎</t>
  </si>
  <si>
    <t>周産期に特異的な呼吸障害及び心血管障害</t>
  </si>
  <si>
    <t>心疾患</t>
  </si>
  <si>
    <t>周産期に特異的な感染症</t>
  </si>
  <si>
    <t>周産期に特異的な感染症
不慮の事故</t>
  </si>
  <si>
    <t>周産期に特異的な呼吸障害及び心血管障害</t>
  </si>
  <si>
    <t>周産期に特異的な呼吸障害及び心血管障害
胎児及び新生児の出血性障害及び血液障害
不慮の事故</t>
  </si>
  <si>
    <t>不慮の事故</t>
  </si>
  <si>
    <t>乳幼児突然死症候群</t>
  </si>
  <si>
    <t>周産期に特異的な呼吸障害及び心血管障害</t>
  </si>
  <si>
    <t>先天奇形，変形及び染色体異常</t>
  </si>
  <si>
    <t>－</t>
  </si>
  <si>
    <t>－</t>
  </si>
  <si>
    <t>妊娠期間及び胎児発育に関する障害
乳幼児突然死症候群</t>
  </si>
  <si>
    <t>周産期に特異的な呼吸障害及び心血管障害</t>
  </si>
  <si>
    <t>第３５表　乳児の死因順位，死亡率（出生10万対），百分率，大分県－全国・年次別</t>
  </si>
  <si>
    <t>３５　表</t>
  </si>
  <si>
    <t>胎児及び新生児の出血性障害及び血液障害
乳幼児突然死症候群</t>
  </si>
  <si>
    <t>敗血症
出産外傷
周産期に特異的な呼吸障害及び心血管障害</t>
  </si>
  <si>
    <t>肺炎</t>
  </si>
  <si>
    <t>妊娠期間及び胎児発育に関連する障害</t>
  </si>
  <si>
    <t>肝疾患
周産期に特異的な呼吸障害及び心血管障害
周産期に特異的な感染症
乳幼児突然死症候群
不慮の事故</t>
  </si>
  <si>
    <t>昭和35年～平成29年</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</si>
</sst>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 &quot;##0"/>
    <numFmt numFmtId="201" formatCode="0.0"/>
    <numFmt numFmtId="202" formatCode="#&quot;¥&quot;\!\ ##0;&quot;△&quot;#&quot;¥&quot;\!\ ##0;&quot;-&quot;;@"/>
    <numFmt numFmtId="203" formatCode="#&quot;¥&quot;\!\ ##0.0;&quot;△&quot;#&quot;¥&quot;\!\ ##0.0;&quot;-&quot;;@"/>
    <numFmt numFmtId="204" formatCode="#\ ###.0"/>
    <numFmt numFmtId="205" formatCode="#\ ##0.0;&quot;△&quot;#\ ##0.0;&quot;-&quot;;@"/>
  </numFmts>
  <fonts count="50">
    <font>
      <sz val="11"/>
      <name val="ＭＳ Ｐゴシック"/>
      <family val="3"/>
    </font>
    <font>
      <sz val="12"/>
      <name val="ＭＳ 明朝"/>
      <family val="1"/>
    </font>
    <font>
      <sz val="6"/>
      <name val="ＭＳ Ｐゴシック"/>
      <family val="3"/>
    </font>
    <font>
      <sz val="11"/>
      <name val="ＭＳ 明朝"/>
      <family val="1"/>
    </font>
    <font>
      <b/>
      <sz val="11"/>
      <name val="ＭＳ 明朝"/>
      <family val="1"/>
    </font>
    <font>
      <sz val="10"/>
      <name val="ＭＳ 明朝"/>
      <family val="1"/>
    </font>
    <font>
      <b/>
      <sz val="10"/>
      <name val="ＭＳ 明朝"/>
      <family val="1"/>
    </font>
    <font>
      <sz val="8"/>
      <name val="ＭＳ 明朝"/>
      <family val="1"/>
    </font>
    <font>
      <b/>
      <sz val="14"/>
      <name val="ＭＳ 明朝"/>
      <family val="1"/>
    </font>
    <font>
      <sz val="6"/>
      <name val="ＭＳ 明朝"/>
      <family val="1"/>
    </font>
    <font>
      <sz val="8.5"/>
      <name val="ＭＳ 明朝"/>
      <family val="1"/>
    </font>
    <font>
      <b/>
      <sz val="8.5"/>
      <name val="ＭＳ 明朝"/>
      <family val="1"/>
    </font>
    <font>
      <sz val="9"/>
      <name val="ＭＳ 明朝"/>
      <family val="1"/>
    </font>
    <font>
      <b/>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color indexed="63"/>
      </top>
      <bottom style="hair"/>
    </border>
    <border>
      <left>
        <color indexed="63"/>
      </left>
      <right style="thin"/>
      <top>
        <color indexed="63"/>
      </top>
      <bottom style="thin"/>
    </border>
    <border>
      <left>
        <color indexed="63"/>
      </left>
      <right style="hair"/>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02">
    <xf numFmtId="0" fontId="0" fillId="0" borderId="0" xfId="0" applyAlignment="1">
      <alignment/>
    </xf>
    <xf numFmtId="200" fontId="3" fillId="0" borderId="0" xfId="0" applyNumberFormat="1" applyFont="1" applyFill="1" applyBorder="1" applyAlignment="1">
      <alignment vertical="center"/>
    </xf>
    <xf numFmtId="0" fontId="3" fillId="0" borderId="0" xfId="0" applyFont="1" applyFill="1" applyBorder="1" applyAlignment="1">
      <alignment vertical="center"/>
    </xf>
    <xf numFmtId="201" fontId="3" fillId="0" borderId="0" xfId="0" applyNumberFormat="1" applyFont="1" applyFill="1" applyBorder="1" applyAlignment="1">
      <alignment vertical="center"/>
    </xf>
    <xf numFmtId="200" fontId="3" fillId="0" borderId="0" xfId="0" applyNumberFormat="1" applyFont="1" applyFill="1" applyAlignment="1">
      <alignment vertical="center"/>
    </xf>
    <xf numFmtId="0" fontId="3" fillId="0" borderId="0" xfId="0" applyFont="1" applyFill="1" applyAlignment="1">
      <alignment vertical="center"/>
    </xf>
    <xf numFmtId="201" fontId="3" fillId="0" borderId="0" xfId="0" applyNumberFormat="1" applyFont="1" applyFill="1" applyAlignment="1">
      <alignment vertical="center"/>
    </xf>
    <xf numFmtId="200" fontId="3" fillId="0" borderId="10" xfId="0" applyNumberFormat="1" applyFont="1" applyFill="1" applyBorder="1" applyAlignment="1">
      <alignment horizontal="center" vertical="center"/>
    </xf>
    <xf numFmtId="202" fontId="3" fillId="0" borderId="0" xfId="0" applyNumberFormat="1" applyFont="1" applyFill="1" applyBorder="1" applyAlignment="1">
      <alignment horizontal="right" vertical="center"/>
    </xf>
    <xf numFmtId="202" fontId="5" fillId="0" borderId="0" xfId="0" applyNumberFormat="1" applyFont="1" applyFill="1" applyAlignment="1">
      <alignment horizontal="distributed" vertical="center"/>
    </xf>
    <xf numFmtId="202" fontId="5" fillId="0" borderId="0" xfId="0" applyNumberFormat="1" applyFont="1" applyFill="1" applyBorder="1" applyAlignment="1">
      <alignment horizontal="distributed" vertical="center"/>
    </xf>
    <xf numFmtId="0" fontId="3" fillId="0" borderId="11" xfId="0" applyFont="1" applyFill="1" applyBorder="1" applyAlignment="1">
      <alignment vertical="center"/>
    </xf>
    <xf numFmtId="204" fontId="3" fillId="0" borderId="0" xfId="0" applyNumberFormat="1" applyFont="1" applyFill="1" applyBorder="1" applyAlignment="1">
      <alignment horizontal="right" vertical="center"/>
    </xf>
    <xf numFmtId="204" fontId="3" fillId="0" borderId="11" xfId="0" applyNumberFormat="1" applyFont="1" applyFill="1" applyBorder="1" applyAlignment="1">
      <alignment vertical="center"/>
    </xf>
    <xf numFmtId="204" fontId="3" fillId="0" borderId="0" xfId="0" applyNumberFormat="1" applyFont="1" applyFill="1" applyBorder="1" applyAlignment="1">
      <alignment vertical="center"/>
    </xf>
    <xf numFmtId="202" fontId="9" fillId="0" borderId="0" xfId="0" applyNumberFormat="1" applyFont="1" applyFill="1" applyBorder="1" applyAlignment="1">
      <alignment horizontal="distributed" vertical="center"/>
    </xf>
    <xf numFmtId="0" fontId="0" fillId="0" borderId="0" xfId="0" applyFill="1" applyAlignment="1">
      <alignment/>
    </xf>
    <xf numFmtId="0" fontId="5"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2" xfId="0" applyFont="1" applyFill="1" applyBorder="1" applyAlignment="1">
      <alignment horizontal="centerContinuous" vertical="center"/>
    </xf>
    <xf numFmtId="0" fontId="3" fillId="0" borderId="13" xfId="0" applyFont="1" applyFill="1" applyBorder="1" applyAlignment="1">
      <alignment horizontal="centerContinuous" vertical="center"/>
    </xf>
    <xf numFmtId="0" fontId="0" fillId="0" borderId="0" xfId="0" applyFill="1" applyAlignment="1">
      <alignment vertical="center"/>
    </xf>
    <xf numFmtId="0" fontId="3" fillId="0" borderId="14"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5" xfId="0" applyFont="1" applyFill="1" applyBorder="1" applyAlignment="1">
      <alignment vertical="center"/>
    </xf>
    <xf numFmtId="202" fontId="5" fillId="0" borderId="0" xfId="0" applyNumberFormat="1" applyFont="1" applyFill="1" applyAlignment="1" applyProtection="1">
      <alignment horizontal="distributed" vertical="center"/>
      <protection locked="0"/>
    </xf>
    <xf numFmtId="204" fontId="5" fillId="0" borderId="0" xfId="0" applyNumberFormat="1" applyFont="1" applyFill="1" applyBorder="1" applyAlignment="1" applyProtection="1">
      <alignment horizontal="right" vertical="center"/>
      <protection locked="0"/>
    </xf>
    <xf numFmtId="0" fontId="3" fillId="0" borderId="16" xfId="0" applyFont="1" applyFill="1" applyBorder="1" applyAlignment="1">
      <alignment horizontal="center" vertical="center"/>
    </xf>
    <xf numFmtId="203" fontId="5" fillId="0" borderId="0" xfId="0" applyNumberFormat="1" applyFont="1" applyFill="1" applyAlignment="1">
      <alignment horizontal="distributed" vertical="center"/>
    </xf>
    <xf numFmtId="201" fontId="3" fillId="0" borderId="15" xfId="0" applyNumberFormat="1" applyFont="1" applyFill="1" applyBorder="1" applyAlignment="1">
      <alignment vertical="center"/>
    </xf>
    <xf numFmtId="0" fontId="0" fillId="0" borderId="0" xfId="0" applyFont="1" applyFill="1" applyBorder="1" applyAlignment="1">
      <alignment/>
    </xf>
    <xf numFmtId="202" fontId="5" fillId="0" borderId="16" xfId="0" applyNumberFormat="1" applyFont="1" applyFill="1" applyBorder="1" applyAlignment="1">
      <alignment horizontal="distributed" vertical="center"/>
    </xf>
    <xf numFmtId="0" fontId="4" fillId="0" borderId="17" xfId="0" applyFon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204" fontId="6" fillId="0" borderId="17" xfId="0" applyNumberFormat="1" applyFont="1" applyFill="1" applyBorder="1" applyAlignment="1" applyProtection="1">
      <alignment horizontal="right" vertical="center"/>
      <protection locked="0"/>
    </xf>
    <xf numFmtId="0" fontId="4" fillId="0" borderId="18" xfId="0" applyFont="1" applyFill="1" applyBorder="1" applyAlignment="1">
      <alignment horizontal="center" vertical="center"/>
    </xf>
    <xf numFmtId="0" fontId="0" fillId="0" borderId="0" xfId="0" applyFill="1" applyBorder="1" applyAlignment="1">
      <alignment/>
    </xf>
    <xf numFmtId="202" fontId="3" fillId="0" borderId="0" xfId="0" applyNumberFormat="1" applyFont="1" applyFill="1" applyBorder="1" applyAlignment="1">
      <alignment vertical="center"/>
    </xf>
    <xf numFmtId="0" fontId="3" fillId="0" borderId="11" xfId="0" applyFont="1" applyFill="1" applyBorder="1" applyAlignment="1">
      <alignment horizontal="right" vertical="center"/>
    </xf>
    <xf numFmtId="0" fontId="5" fillId="0" borderId="0" xfId="0" applyFont="1" applyFill="1" applyBorder="1" applyAlignment="1">
      <alignment horizontal="left" vertical="center"/>
    </xf>
    <xf numFmtId="202" fontId="9" fillId="0" borderId="0" xfId="0" applyNumberFormat="1" applyFont="1" applyFill="1" applyBorder="1" applyAlignment="1">
      <alignment horizontal="distributed" vertical="center" wrapText="1"/>
    </xf>
    <xf numFmtId="0" fontId="0" fillId="0" borderId="0" xfId="0" applyFont="1" applyFill="1" applyBorder="1" applyAlignment="1">
      <alignment/>
    </xf>
    <xf numFmtId="202" fontId="5" fillId="0" borderId="16" xfId="0" applyNumberFormat="1" applyFont="1" applyFill="1" applyBorder="1" applyAlignment="1">
      <alignment horizontal="distributed" vertical="center" wrapText="1"/>
    </xf>
    <xf numFmtId="202" fontId="7" fillId="0" borderId="0" xfId="0" applyNumberFormat="1" applyFont="1" applyFill="1" applyBorder="1" applyAlignment="1">
      <alignment horizontal="distributed" vertical="center" wrapText="1"/>
    </xf>
    <xf numFmtId="202" fontId="9" fillId="0" borderId="0" xfId="0" applyNumberFormat="1" applyFont="1" applyFill="1" applyAlignment="1">
      <alignment horizontal="distributed" vertical="center" wrapText="1"/>
    </xf>
    <xf numFmtId="204" fontId="49" fillId="0" borderId="0" xfId="0" applyNumberFormat="1" applyFont="1" applyFill="1" applyBorder="1" applyAlignment="1" applyProtection="1">
      <alignment horizontal="right" vertical="center"/>
      <protection locked="0"/>
    </xf>
    <xf numFmtId="202" fontId="5" fillId="0" borderId="0" xfId="0" applyNumberFormat="1" applyFont="1" applyFill="1" applyBorder="1" applyAlignment="1">
      <alignment horizontal="distributed" vertical="center" wrapText="1"/>
    </xf>
    <xf numFmtId="0" fontId="5" fillId="0" borderId="0" xfId="0" applyFont="1" applyFill="1" applyBorder="1" applyAlignment="1">
      <alignment vertical="center"/>
    </xf>
    <xf numFmtId="202" fontId="10" fillId="0" borderId="16" xfId="0" applyNumberFormat="1" applyFont="1" applyFill="1" applyBorder="1" applyAlignment="1">
      <alignment horizontal="distributed" vertical="center" wrapText="1"/>
    </xf>
    <xf numFmtId="204" fontId="5" fillId="0" borderId="19" xfId="0" applyNumberFormat="1" applyFont="1" applyFill="1" applyBorder="1" applyAlignment="1" applyProtection="1">
      <alignment horizontal="right" vertical="center"/>
      <protection locked="0"/>
    </xf>
    <xf numFmtId="0" fontId="3" fillId="0" borderId="20" xfId="0" applyFont="1" applyFill="1" applyBorder="1" applyAlignment="1">
      <alignment vertical="center"/>
    </xf>
    <xf numFmtId="200" fontId="3" fillId="0" borderId="19" xfId="0" applyNumberFormat="1" applyFont="1" applyFill="1" applyBorder="1" applyAlignment="1">
      <alignment vertical="center"/>
    </xf>
    <xf numFmtId="202" fontId="10" fillId="0" borderId="20" xfId="0" applyNumberFormat="1" applyFont="1" applyFill="1" applyBorder="1" applyAlignment="1">
      <alignment horizontal="distributed" vertical="center"/>
    </xf>
    <xf numFmtId="204" fontId="49" fillId="0" borderId="19" xfId="0" applyNumberFormat="1" applyFont="1" applyFill="1" applyBorder="1" applyAlignment="1" applyProtection="1">
      <alignment horizontal="right" vertical="center"/>
      <protection locked="0"/>
    </xf>
    <xf numFmtId="202" fontId="5" fillId="0" borderId="20" xfId="0" applyNumberFormat="1" applyFont="1" applyFill="1" applyBorder="1" applyAlignment="1">
      <alignment horizontal="distributed" vertical="center"/>
    </xf>
    <xf numFmtId="202" fontId="10" fillId="0" borderId="20" xfId="0" applyNumberFormat="1" applyFont="1" applyFill="1" applyBorder="1" applyAlignment="1">
      <alignment horizontal="distributed" vertical="center" wrapText="1"/>
    </xf>
    <xf numFmtId="202" fontId="11" fillId="0" borderId="21" xfId="0" applyNumberFormat="1" applyFont="1" applyFill="1" applyBorder="1" applyAlignment="1">
      <alignment horizontal="distributed" vertical="center" wrapText="1"/>
    </xf>
    <xf numFmtId="203" fontId="5" fillId="0" borderId="20" xfId="0" applyNumberFormat="1" applyFont="1" applyFill="1" applyBorder="1" applyAlignment="1">
      <alignment horizontal="distributed" vertical="center"/>
    </xf>
    <xf numFmtId="0" fontId="10" fillId="0" borderId="20" xfId="0" applyFont="1" applyFill="1" applyBorder="1" applyAlignment="1">
      <alignment vertical="center"/>
    </xf>
    <xf numFmtId="0" fontId="3" fillId="0" borderId="22" xfId="0" applyFont="1" applyFill="1" applyBorder="1" applyAlignment="1">
      <alignment horizontal="right" vertical="center"/>
    </xf>
    <xf numFmtId="0" fontId="3" fillId="0" borderId="22" xfId="0" applyFont="1" applyFill="1" applyBorder="1" applyAlignment="1">
      <alignment horizontal="center" vertical="center"/>
    </xf>
    <xf numFmtId="0" fontId="3" fillId="0" borderId="23" xfId="0" applyFont="1" applyFill="1" applyBorder="1" applyAlignment="1">
      <alignment vertical="center"/>
    </xf>
    <xf numFmtId="202" fontId="5" fillId="0" borderId="22" xfId="0" applyNumberFormat="1" applyFont="1" applyFill="1" applyBorder="1" applyAlignment="1">
      <alignment horizontal="distributed" vertical="center"/>
    </xf>
    <xf numFmtId="204" fontId="5" fillId="0" borderId="22" xfId="0" applyNumberFormat="1" applyFont="1" applyFill="1" applyBorder="1" applyAlignment="1" applyProtection="1">
      <alignment horizontal="right" vertical="center"/>
      <protection locked="0"/>
    </xf>
    <xf numFmtId="202" fontId="5" fillId="0" borderId="24" xfId="0" applyNumberFormat="1" applyFont="1" applyFill="1" applyBorder="1" applyAlignment="1">
      <alignment horizontal="distributed" vertical="center"/>
    </xf>
    <xf numFmtId="204" fontId="5" fillId="0" borderId="25" xfId="0" applyNumberFormat="1" applyFont="1" applyFill="1" applyBorder="1" applyAlignment="1" applyProtection="1">
      <alignment horizontal="right" vertical="center"/>
      <protection locked="0"/>
    </xf>
    <xf numFmtId="0" fontId="3" fillId="0" borderId="26" xfId="0" applyFont="1" applyFill="1" applyBorder="1" applyAlignment="1">
      <alignment horizontal="center" vertical="center"/>
    </xf>
    <xf numFmtId="0" fontId="3" fillId="0" borderId="22" xfId="0" applyFont="1" applyFill="1" applyBorder="1" applyAlignment="1">
      <alignment vertical="center"/>
    </xf>
    <xf numFmtId="202" fontId="5" fillId="0" borderId="26" xfId="0" applyNumberFormat="1" applyFont="1" applyFill="1" applyBorder="1" applyAlignment="1">
      <alignment horizontal="distributed" vertical="center" wrapText="1"/>
    </xf>
    <xf numFmtId="202" fontId="10" fillId="0" borderId="24" xfId="0" applyNumberFormat="1" applyFont="1" applyFill="1" applyBorder="1" applyAlignment="1">
      <alignment horizontal="distributed" vertical="center"/>
    </xf>
    <xf numFmtId="202" fontId="7" fillId="0" borderId="22" xfId="0" applyNumberFormat="1" applyFont="1" applyFill="1" applyBorder="1" applyAlignment="1">
      <alignment horizontal="distributed" vertical="center" wrapText="1"/>
    </xf>
    <xf numFmtId="202" fontId="5" fillId="0" borderId="26" xfId="0" applyNumberFormat="1" applyFont="1" applyFill="1" applyBorder="1" applyAlignment="1">
      <alignment horizontal="distributed" vertical="center"/>
    </xf>
    <xf numFmtId="202" fontId="9" fillId="0" borderId="20" xfId="0" applyNumberFormat="1" applyFont="1" applyFill="1" applyBorder="1" applyAlignment="1">
      <alignment horizontal="distributed" vertical="center" wrapText="1"/>
    </xf>
    <xf numFmtId="0" fontId="4" fillId="0" borderId="0" xfId="0" applyFont="1" applyFill="1" applyBorder="1" applyAlignment="1">
      <alignment horizontal="right" vertical="center"/>
    </xf>
    <xf numFmtId="202" fontId="5" fillId="0" borderId="20" xfId="0" applyNumberFormat="1" applyFont="1" applyFill="1" applyBorder="1" applyAlignment="1">
      <alignment horizontal="distributed" vertical="center" wrapText="1"/>
    </xf>
    <xf numFmtId="202" fontId="6" fillId="0" borderId="18" xfId="0" applyNumberFormat="1" applyFont="1" applyFill="1" applyBorder="1" applyAlignment="1">
      <alignment horizontal="distributed" vertical="center"/>
    </xf>
    <xf numFmtId="202" fontId="11" fillId="0" borderId="21" xfId="0" applyNumberFormat="1" applyFont="1" applyFill="1" applyBorder="1" applyAlignment="1">
      <alignment horizontal="distributed" vertical="center"/>
    </xf>
    <xf numFmtId="202" fontId="6" fillId="0" borderId="17" xfId="0" applyNumberFormat="1" applyFont="1" applyFill="1" applyBorder="1" applyAlignment="1">
      <alignment horizontal="distributed" vertical="center"/>
    </xf>
    <xf numFmtId="0" fontId="3" fillId="0" borderId="17" xfId="0" applyFont="1" applyFill="1" applyBorder="1" applyAlignment="1">
      <alignment horizontal="right" vertical="center"/>
    </xf>
    <xf numFmtId="202" fontId="12" fillId="0" borderId="20" xfId="0" applyNumberFormat="1" applyFont="1" applyFill="1" applyBorder="1" applyAlignment="1">
      <alignment horizontal="distributed" vertical="center" wrapText="1"/>
    </xf>
    <xf numFmtId="202" fontId="6" fillId="0" borderId="18" xfId="0" applyNumberFormat="1" applyFont="1" applyFill="1" applyBorder="1" applyAlignment="1">
      <alignment horizontal="distributed" vertical="center" wrapText="1"/>
    </xf>
    <xf numFmtId="0" fontId="4" fillId="0" borderId="22" xfId="0" applyFont="1" applyFill="1" applyBorder="1" applyAlignment="1">
      <alignment horizontal="right" vertical="center"/>
    </xf>
    <xf numFmtId="202" fontId="10" fillId="0" borderId="24" xfId="0" applyNumberFormat="1" applyFont="1" applyFill="1" applyBorder="1" applyAlignment="1">
      <alignment horizontal="distributed" vertical="center" wrapText="1"/>
    </xf>
    <xf numFmtId="202" fontId="12" fillId="0" borderId="24" xfId="0" applyNumberFormat="1" applyFont="1" applyFill="1" applyBorder="1" applyAlignment="1">
      <alignment horizontal="distributed" vertical="center" wrapText="1"/>
    </xf>
    <xf numFmtId="204" fontId="5" fillId="0" borderId="15" xfId="0" applyNumberFormat="1" applyFont="1" applyFill="1" applyBorder="1" applyAlignment="1" applyProtection="1">
      <alignment horizontal="right" vertical="center"/>
      <protection locked="0"/>
    </xf>
    <xf numFmtId="204" fontId="5" fillId="0" borderId="23" xfId="0" applyNumberFormat="1" applyFont="1" applyFill="1" applyBorder="1" applyAlignment="1" applyProtection="1">
      <alignment horizontal="right" vertical="center"/>
      <protection locked="0"/>
    </xf>
    <xf numFmtId="204" fontId="6" fillId="0" borderId="27" xfId="0" applyNumberFormat="1" applyFont="1" applyFill="1" applyBorder="1" applyAlignment="1" applyProtection="1">
      <alignment horizontal="right" vertical="center"/>
      <protection locked="0"/>
    </xf>
    <xf numFmtId="204" fontId="6" fillId="0" borderId="28" xfId="0" applyNumberFormat="1" applyFont="1" applyFill="1" applyBorder="1" applyAlignment="1" applyProtection="1">
      <alignment horizontal="right" vertical="center"/>
      <protection locked="0"/>
    </xf>
    <xf numFmtId="202" fontId="13" fillId="0" borderId="21" xfId="0" applyNumberFormat="1" applyFont="1" applyFill="1" applyBorder="1" applyAlignment="1">
      <alignment horizontal="distributed" vertical="center" wrapText="1"/>
    </xf>
    <xf numFmtId="0" fontId="4" fillId="0" borderId="11"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7" xfId="0" applyFont="1" applyFill="1" applyBorder="1" applyAlignment="1">
      <alignment horizontal="center" vertical="center"/>
    </xf>
    <xf numFmtId="200" fontId="8" fillId="0" borderId="0" xfId="0" applyNumberFormat="1" applyFont="1" applyFill="1" applyBorder="1" applyAlignment="1">
      <alignment horizontal="center" vertical="center"/>
    </xf>
    <xf numFmtId="0" fontId="3" fillId="0" borderId="31" xfId="0" applyFont="1" applyFill="1" applyBorder="1" applyAlignment="1">
      <alignment horizontal="center" vertical="center" textRotation="255"/>
    </xf>
    <xf numFmtId="0" fontId="3" fillId="0" borderId="18" xfId="0" applyFont="1" applyFill="1" applyBorder="1" applyAlignment="1">
      <alignment horizontal="center" vertical="center" textRotation="255"/>
    </xf>
    <xf numFmtId="0" fontId="5"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1"/>
  <sheetViews>
    <sheetView tabSelected="1" view="pageBreakPreview" zoomScale="85" zoomScaleNormal="75" zoomScaleSheetLayoutView="8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M5" sqref="M5:M6"/>
    </sheetView>
  </sheetViews>
  <sheetFormatPr defaultColWidth="9.00390625" defaultRowHeight="13.5"/>
  <cols>
    <col min="1" max="1" width="4.25390625" style="5" customWidth="1"/>
    <col min="2" max="2" width="3.25390625" style="20" customWidth="1"/>
    <col min="3" max="3" width="4.50390625" style="5" customWidth="1"/>
    <col min="4" max="4" width="36.00390625" style="5" customWidth="1"/>
    <col min="5" max="6" width="8.625" style="4" customWidth="1"/>
    <col min="7" max="7" width="36.00390625" style="5" customWidth="1"/>
    <col min="8" max="8" width="8.625" style="6" customWidth="1"/>
    <col min="9" max="9" width="8.625" style="4" customWidth="1"/>
    <col min="10" max="10" width="36.00390625" style="5" customWidth="1"/>
    <col min="11" max="12" width="8.625" style="6" customWidth="1"/>
    <col min="13" max="13" width="5.50390625" style="20" customWidth="1"/>
    <col min="14" max="16384" width="9.00390625" style="16" customWidth="1"/>
  </cols>
  <sheetData>
    <row r="1" spans="1:13" ht="17.25">
      <c r="A1" s="101" t="s">
        <v>29</v>
      </c>
      <c r="B1" s="101"/>
      <c r="C1" s="101"/>
      <c r="D1" s="98" t="s">
        <v>68</v>
      </c>
      <c r="E1" s="98"/>
      <c r="F1" s="98"/>
      <c r="G1" s="98"/>
      <c r="H1" s="98"/>
      <c r="I1" s="98"/>
      <c r="J1" s="98"/>
      <c r="K1" s="98"/>
      <c r="L1" s="98"/>
      <c r="M1" s="98"/>
    </row>
    <row r="2" spans="1:13" ht="14.25">
      <c r="A2" s="51" t="s">
        <v>69</v>
      </c>
      <c r="B2" s="17"/>
      <c r="C2" s="17"/>
      <c r="D2" s="18" t="s">
        <v>31</v>
      </c>
      <c r="E2" s="1"/>
      <c r="F2" s="1"/>
      <c r="G2" s="2"/>
      <c r="H2" s="2"/>
      <c r="I2" s="1"/>
      <c r="J2" s="2"/>
      <c r="K2" s="3"/>
      <c r="L2" s="3"/>
      <c r="M2" s="19"/>
    </row>
    <row r="3" ht="9.75" customHeight="1"/>
    <row r="4" spans="1:13" ht="14.25" thickBot="1">
      <c r="A4" s="93" t="s">
        <v>23</v>
      </c>
      <c r="B4" s="93"/>
      <c r="C4" s="93"/>
      <c r="M4" s="21" t="s">
        <v>75</v>
      </c>
    </row>
    <row r="5" spans="1:13" s="24" customFormat="1" ht="18" customHeight="1">
      <c r="A5" s="94" t="s">
        <v>25</v>
      </c>
      <c r="B5" s="94"/>
      <c r="C5" s="95"/>
      <c r="D5" s="22" t="s">
        <v>0</v>
      </c>
      <c r="E5" s="23"/>
      <c r="F5" s="23"/>
      <c r="G5" s="22" t="s">
        <v>1</v>
      </c>
      <c r="H5" s="23"/>
      <c r="I5" s="23"/>
      <c r="J5" s="22" t="s">
        <v>2</v>
      </c>
      <c r="K5" s="23"/>
      <c r="L5" s="23"/>
      <c r="M5" s="99" t="s">
        <v>22</v>
      </c>
    </row>
    <row r="6" spans="1:13" s="24" customFormat="1" ht="18" customHeight="1">
      <c r="A6" s="96"/>
      <c r="B6" s="96"/>
      <c r="C6" s="97"/>
      <c r="D6" s="25" t="s">
        <v>37</v>
      </c>
      <c r="E6" s="7" t="s">
        <v>3</v>
      </c>
      <c r="F6" s="25" t="s">
        <v>4</v>
      </c>
      <c r="G6" s="25" t="s">
        <v>37</v>
      </c>
      <c r="H6" s="7" t="s">
        <v>3</v>
      </c>
      <c r="I6" s="25" t="s">
        <v>4</v>
      </c>
      <c r="J6" s="25" t="s">
        <v>37</v>
      </c>
      <c r="K6" s="7" t="s">
        <v>3</v>
      </c>
      <c r="L6" s="25" t="s">
        <v>4</v>
      </c>
      <c r="M6" s="100"/>
    </row>
    <row r="7" spans="1:13" ht="13.5" customHeight="1">
      <c r="A7" s="26" t="s">
        <v>40</v>
      </c>
      <c r="B7" s="19">
        <v>35</v>
      </c>
      <c r="C7" s="27" t="s">
        <v>41</v>
      </c>
      <c r="D7" s="28" t="s">
        <v>6</v>
      </c>
      <c r="E7" s="29">
        <v>1475.6</v>
      </c>
      <c r="F7" s="29">
        <v>40.2</v>
      </c>
      <c r="G7" s="58" t="s">
        <v>7</v>
      </c>
      <c r="H7" s="29">
        <v>864.5</v>
      </c>
      <c r="I7" s="53">
        <v>23.5</v>
      </c>
      <c r="J7" s="9" t="s">
        <v>8</v>
      </c>
      <c r="K7" s="29">
        <v>407.2</v>
      </c>
      <c r="L7" s="29">
        <v>7.6</v>
      </c>
      <c r="M7" s="30">
        <v>35</v>
      </c>
    </row>
    <row r="8" spans="1:13" ht="13.5" customHeight="1">
      <c r="A8" s="26"/>
      <c r="B8" s="19">
        <v>40</v>
      </c>
      <c r="C8" s="27"/>
      <c r="D8" s="28" t="s">
        <v>6</v>
      </c>
      <c r="E8" s="29">
        <v>1100.7</v>
      </c>
      <c r="F8" s="29">
        <v>44.6</v>
      </c>
      <c r="G8" s="58" t="s">
        <v>7</v>
      </c>
      <c r="H8" s="29">
        <v>415.5</v>
      </c>
      <c r="I8" s="53">
        <v>16.8</v>
      </c>
      <c r="J8" s="9" t="s">
        <v>9</v>
      </c>
      <c r="K8" s="29">
        <v>248.2</v>
      </c>
      <c r="L8" s="29">
        <v>10.1</v>
      </c>
      <c r="M8" s="30">
        <v>40</v>
      </c>
    </row>
    <row r="9" spans="1:13" ht="13.5" customHeight="1">
      <c r="A9" s="26"/>
      <c r="B9" s="19">
        <v>45</v>
      </c>
      <c r="C9" s="27"/>
      <c r="D9" s="28" t="s">
        <v>10</v>
      </c>
      <c r="E9" s="29">
        <v>199.1</v>
      </c>
      <c r="F9" s="29">
        <v>11.8</v>
      </c>
      <c r="G9" s="58" t="s">
        <v>7</v>
      </c>
      <c r="H9" s="29">
        <v>187.7</v>
      </c>
      <c r="I9" s="53">
        <v>11.1</v>
      </c>
      <c r="J9" s="9" t="s">
        <v>11</v>
      </c>
      <c r="K9" s="29">
        <v>166</v>
      </c>
      <c r="L9" s="29">
        <v>9.8</v>
      </c>
      <c r="M9" s="30">
        <v>45</v>
      </c>
    </row>
    <row r="10" spans="1:13" ht="13.5" customHeight="1">
      <c r="A10" s="26"/>
      <c r="B10" s="19">
        <v>50</v>
      </c>
      <c r="C10" s="27"/>
      <c r="D10" s="28" t="s">
        <v>9</v>
      </c>
      <c r="E10" s="29">
        <v>201.8</v>
      </c>
      <c r="F10" s="29">
        <v>18</v>
      </c>
      <c r="G10" s="58" t="s">
        <v>12</v>
      </c>
      <c r="H10" s="29">
        <v>125.4</v>
      </c>
      <c r="I10" s="53">
        <v>11.2</v>
      </c>
      <c r="J10" s="9" t="s">
        <v>13</v>
      </c>
      <c r="K10" s="29">
        <v>120</v>
      </c>
      <c r="L10" s="29">
        <v>10.7</v>
      </c>
      <c r="M10" s="30">
        <v>50</v>
      </c>
    </row>
    <row r="11" spans="1:13" ht="13.5" customHeight="1">
      <c r="A11" s="63"/>
      <c r="B11" s="64">
        <v>55</v>
      </c>
      <c r="C11" s="65"/>
      <c r="D11" s="66" t="s">
        <v>26</v>
      </c>
      <c r="E11" s="67">
        <v>288.4</v>
      </c>
      <c r="F11" s="67">
        <v>32.6</v>
      </c>
      <c r="G11" s="68" t="s">
        <v>9</v>
      </c>
      <c r="H11" s="67">
        <v>220.9</v>
      </c>
      <c r="I11" s="69">
        <v>25</v>
      </c>
      <c r="J11" s="66" t="s">
        <v>14</v>
      </c>
      <c r="K11" s="67">
        <v>92</v>
      </c>
      <c r="L11" s="67">
        <v>8.8</v>
      </c>
      <c r="M11" s="70">
        <v>55</v>
      </c>
    </row>
    <row r="12" spans="1:13" ht="8.25" customHeight="1">
      <c r="A12" s="26"/>
      <c r="B12" s="19"/>
      <c r="C12" s="27"/>
      <c r="D12" s="9"/>
      <c r="E12" s="29"/>
      <c r="F12" s="29"/>
      <c r="G12" s="58"/>
      <c r="H12" s="29"/>
      <c r="I12" s="53"/>
      <c r="J12" s="9"/>
      <c r="K12" s="29"/>
      <c r="L12" s="29"/>
      <c r="M12" s="30"/>
    </row>
    <row r="13" spans="1:13" ht="13.5" customHeight="1">
      <c r="A13" s="26"/>
      <c r="B13" s="19">
        <v>60</v>
      </c>
      <c r="C13" s="27"/>
      <c r="D13" s="9" t="s">
        <v>9</v>
      </c>
      <c r="E13" s="29">
        <v>270.5</v>
      </c>
      <c r="F13" s="29">
        <v>37.7</v>
      </c>
      <c r="G13" s="61" t="s">
        <v>15</v>
      </c>
      <c r="H13" s="29">
        <v>90.2</v>
      </c>
      <c r="I13" s="53">
        <v>21.3</v>
      </c>
      <c r="J13" s="31" t="s">
        <v>16</v>
      </c>
      <c r="K13" s="29">
        <v>41.6</v>
      </c>
      <c r="L13" s="29">
        <v>9.8</v>
      </c>
      <c r="M13" s="30">
        <v>60</v>
      </c>
    </row>
    <row r="14" spans="1:13" ht="13.5" customHeight="1">
      <c r="A14" s="26" t="s">
        <v>17</v>
      </c>
      <c r="B14" s="19">
        <v>2</v>
      </c>
      <c r="C14" s="27" t="s">
        <v>5</v>
      </c>
      <c r="D14" s="9" t="s">
        <v>9</v>
      </c>
      <c r="E14" s="29">
        <v>232.1</v>
      </c>
      <c r="F14" s="29">
        <v>51.9</v>
      </c>
      <c r="G14" s="58" t="s">
        <v>44</v>
      </c>
      <c r="H14" s="29">
        <v>51.6</v>
      </c>
      <c r="I14" s="53">
        <v>11.5</v>
      </c>
      <c r="J14" s="9" t="s">
        <v>18</v>
      </c>
      <c r="K14" s="29">
        <v>43</v>
      </c>
      <c r="L14" s="29">
        <v>9.6</v>
      </c>
      <c r="M14" s="30">
        <v>2</v>
      </c>
    </row>
    <row r="15" spans="1:13" ht="13.5" customHeight="1">
      <c r="A15" s="26"/>
      <c r="B15" s="19">
        <v>7</v>
      </c>
      <c r="C15" s="27"/>
      <c r="D15" s="9" t="s">
        <v>19</v>
      </c>
      <c r="E15" s="29">
        <v>152.8</v>
      </c>
      <c r="F15" s="29">
        <v>43.6</v>
      </c>
      <c r="G15" s="56" t="s">
        <v>35</v>
      </c>
      <c r="H15" s="29">
        <v>62.9</v>
      </c>
      <c r="I15" s="53">
        <v>17.9</v>
      </c>
      <c r="J15" s="9" t="s">
        <v>20</v>
      </c>
      <c r="K15" s="29">
        <v>44.9</v>
      </c>
      <c r="L15" s="29">
        <v>12.8</v>
      </c>
      <c r="M15" s="30">
        <v>7</v>
      </c>
    </row>
    <row r="16" spans="1:13" ht="13.5" customHeight="1" hidden="1">
      <c r="A16" s="21"/>
      <c r="B16" s="19">
        <v>8</v>
      </c>
      <c r="C16" s="27"/>
      <c r="D16" s="9" t="s">
        <v>19</v>
      </c>
      <c r="E16" s="29">
        <v>88.2</v>
      </c>
      <c r="F16" s="29">
        <v>32.3</v>
      </c>
      <c r="G16" s="9" t="s">
        <v>35</v>
      </c>
      <c r="H16" s="29">
        <v>44.1</v>
      </c>
      <c r="I16" s="29">
        <v>16.1</v>
      </c>
      <c r="J16" s="9" t="s">
        <v>21</v>
      </c>
      <c r="K16" s="29">
        <v>35.3</v>
      </c>
      <c r="L16" s="29">
        <v>12.9</v>
      </c>
      <c r="M16" s="30">
        <v>8</v>
      </c>
    </row>
    <row r="17" spans="1:13" ht="13.5" customHeight="1" hidden="1">
      <c r="A17" s="21"/>
      <c r="B17" s="19">
        <v>9</v>
      </c>
      <c r="C17" s="27"/>
      <c r="D17" s="9" t="s">
        <v>19</v>
      </c>
      <c r="E17" s="29">
        <v>99.1</v>
      </c>
      <c r="F17" s="29">
        <v>27.5</v>
      </c>
      <c r="G17" s="9" t="s">
        <v>35</v>
      </c>
      <c r="H17" s="29">
        <v>72</v>
      </c>
      <c r="I17" s="29">
        <v>20</v>
      </c>
      <c r="J17" s="9" t="s">
        <v>20</v>
      </c>
      <c r="K17" s="29">
        <v>45</v>
      </c>
      <c r="L17" s="29">
        <v>12.5</v>
      </c>
      <c r="M17" s="30">
        <v>9</v>
      </c>
    </row>
    <row r="18" spans="1:13" ht="18" hidden="1">
      <c r="A18" s="21"/>
      <c r="B18" s="19">
        <v>10</v>
      </c>
      <c r="C18" s="27"/>
      <c r="D18" s="9" t="s">
        <v>19</v>
      </c>
      <c r="E18" s="29">
        <v>98.8</v>
      </c>
      <c r="F18" s="29">
        <v>29.7</v>
      </c>
      <c r="G18" s="9" t="s">
        <v>56</v>
      </c>
      <c r="H18" s="29">
        <v>45</v>
      </c>
      <c r="I18" s="29">
        <v>13.5</v>
      </c>
      <c r="J18" s="48" t="s">
        <v>50</v>
      </c>
      <c r="K18" s="29">
        <v>27</v>
      </c>
      <c r="L18" s="29">
        <v>8.1</v>
      </c>
      <c r="M18" s="30">
        <v>10</v>
      </c>
    </row>
    <row r="19" spans="1:13" ht="21" hidden="1">
      <c r="A19" s="26"/>
      <c r="B19" s="19">
        <v>11</v>
      </c>
      <c r="C19" s="27"/>
      <c r="D19" s="10" t="s">
        <v>19</v>
      </c>
      <c r="E19" s="29">
        <v>74.7</v>
      </c>
      <c r="F19" s="29">
        <v>25.8</v>
      </c>
      <c r="G19" s="47" t="s">
        <v>48</v>
      </c>
      <c r="H19" s="29">
        <v>28</v>
      </c>
      <c r="I19" s="29">
        <v>9.7</v>
      </c>
      <c r="J19" s="10" t="s">
        <v>30</v>
      </c>
      <c r="K19" s="29" t="s">
        <v>30</v>
      </c>
      <c r="L19" s="29" t="s">
        <v>30</v>
      </c>
      <c r="M19" s="30">
        <v>11</v>
      </c>
    </row>
    <row r="20" spans="1:13" s="40" customFormat="1" ht="18">
      <c r="A20" s="26"/>
      <c r="B20" s="19">
        <v>12</v>
      </c>
      <c r="C20" s="27"/>
      <c r="D20" s="10" t="s">
        <v>19</v>
      </c>
      <c r="E20" s="29">
        <v>119.2</v>
      </c>
      <c r="F20" s="29">
        <v>35.1</v>
      </c>
      <c r="G20" s="76" t="s">
        <v>49</v>
      </c>
      <c r="H20" s="29">
        <v>45.8</v>
      </c>
      <c r="I20" s="53">
        <v>13.5</v>
      </c>
      <c r="J20" s="10" t="s">
        <v>30</v>
      </c>
      <c r="K20" s="29" t="s">
        <v>30</v>
      </c>
      <c r="L20" s="29" t="s">
        <v>30</v>
      </c>
      <c r="M20" s="30">
        <v>12</v>
      </c>
    </row>
    <row r="21" spans="1:13" s="40" customFormat="1" ht="8.25" customHeight="1" hidden="1">
      <c r="A21" s="2"/>
      <c r="B21" s="19"/>
      <c r="C21" s="27"/>
      <c r="D21" s="2"/>
      <c r="E21" s="1"/>
      <c r="F21" s="1"/>
      <c r="G21" s="54"/>
      <c r="H21" s="3"/>
      <c r="I21" s="55"/>
      <c r="J21" s="2"/>
      <c r="K21" s="3"/>
      <c r="L21" s="32"/>
      <c r="M21" s="19"/>
    </row>
    <row r="22" spans="1:13" s="33" customFormat="1" ht="13.5" customHeight="1" hidden="1">
      <c r="A22" s="26"/>
      <c r="B22" s="19">
        <v>13</v>
      </c>
      <c r="C22" s="27"/>
      <c r="D22" s="10" t="s">
        <v>19</v>
      </c>
      <c r="E22" s="29">
        <v>110.2</v>
      </c>
      <c r="F22" s="29">
        <v>41.4</v>
      </c>
      <c r="G22" s="56" t="s">
        <v>35</v>
      </c>
      <c r="H22" s="29">
        <v>36.8</v>
      </c>
      <c r="I22" s="53">
        <v>13.8</v>
      </c>
      <c r="J22" s="10" t="s">
        <v>32</v>
      </c>
      <c r="K22" s="29">
        <v>27.5</v>
      </c>
      <c r="L22" s="29">
        <v>10.3</v>
      </c>
      <c r="M22" s="30">
        <v>13</v>
      </c>
    </row>
    <row r="23" spans="1:13" s="33" customFormat="1" ht="18" hidden="1">
      <c r="A23" s="26"/>
      <c r="B23" s="19">
        <v>14</v>
      </c>
      <c r="C23" s="27"/>
      <c r="D23" s="10" t="s">
        <v>19</v>
      </c>
      <c r="E23" s="29">
        <v>163.1</v>
      </c>
      <c r="F23" s="29">
        <v>45.9</v>
      </c>
      <c r="G23" s="56" t="s">
        <v>35</v>
      </c>
      <c r="H23" s="29">
        <v>48</v>
      </c>
      <c r="I23" s="53">
        <v>18.9</v>
      </c>
      <c r="J23" s="44" t="s">
        <v>51</v>
      </c>
      <c r="K23" s="29">
        <v>19.2</v>
      </c>
      <c r="L23" s="29">
        <v>10.8</v>
      </c>
      <c r="M23" s="30">
        <v>14</v>
      </c>
    </row>
    <row r="24" spans="1:13" s="33" customFormat="1" ht="13.5" hidden="1">
      <c r="A24" s="26"/>
      <c r="B24" s="19">
        <v>15</v>
      </c>
      <c r="C24" s="2"/>
      <c r="D24" s="34" t="s">
        <v>38</v>
      </c>
      <c r="E24" s="29">
        <v>107.7</v>
      </c>
      <c r="F24" s="29">
        <v>35.5</v>
      </c>
      <c r="G24" s="58" t="s">
        <v>61</v>
      </c>
      <c r="H24" s="29">
        <v>29.4</v>
      </c>
      <c r="I24" s="53">
        <v>9.7</v>
      </c>
      <c r="J24" s="10" t="s">
        <v>30</v>
      </c>
      <c r="K24" s="29" t="s">
        <v>30</v>
      </c>
      <c r="L24" s="29" t="s">
        <v>30</v>
      </c>
      <c r="M24" s="30">
        <v>15</v>
      </c>
    </row>
    <row r="25" spans="1:13" s="33" customFormat="1" ht="21" hidden="1">
      <c r="A25" s="26"/>
      <c r="B25" s="19">
        <v>16</v>
      </c>
      <c r="C25" s="2"/>
      <c r="D25" s="34" t="s">
        <v>38</v>
      </c>
      <c r="E25" s="49">
        <f>ROUND(9/10024*100000,1)</f>
        <v>89.8</v>
      </c>
      <c r="F25" s="49">
        <f>ROUND(9/29*100,1)</f>
        <v>31</v>
      </c>
      <c r="G25" s="56" t="s">
        <v>35</v>
      </c>
      <c r="H25" s="49">
        <f>ROUND(4/10024*100000,1)</f>
        <v>39.9</v>
      </c>
      <c r="I25" s="57">
        <f>ROUND(4/29*100,1)</f>
        <v>13.8</v>
      </c>
      <c r="J25" s="47" t="s">
        <v>57</v>
      </c>
      <c r="K25" s="49">
        <f>ROUND(3/10024*100000,1)</f>
        <v>29.9</v>
      </c>
      <c r="L25" s="49">
        <f>ROUND(3/29*100,1)</f>
        <v>10.3</v>
      </c>
      <c r="M25" s="30">
        <v>16</v>
      </c>
    </row>
    <row r="26" spans="1:13" s="33" customFormat="1" ht="21">
      <c r="A26" s="63"/>
      <c r="B26" s="64">
        <v>17</v>
      </c>
      <c r="C26" s="71"/>
      <c r="D26" s="72" t="s">
        <v>19</v>
      </c>
      <c r="E26" s="67">
        <f>ROUND(7/9780*100000,1)</f>
        <v>71.6</v>
      </c>
      <c r="F26" s="67">
        <f>ROUND(7/23*100,1)</f>
        <v>30.4</v>
      </c>
      <c r="G26" s="73" t="s">
        <v>35</v>
      </c>
      <c r="H26" s="67">
        <f>ROUND(6/9780*100000,1)</f>
        <v>61.3</v>
      </c>
      <c r="I26" s="69">
        <f>ROUND(6/23*100,1)</f>
        <v>26.1</v>
      </c>
      <c r="J26" s="74" t="s">
        <v>52</v>
      </c>
      <c r="K26" s="67">
        <f>ROUND(2/9780*100000,1)</f>
        <v>20.4</v>
      </c>
      <c r="L26" s="67">
        <f>ROUND(2/23*100,1)</f>
        <v>8.7</v>
      </c>
      <c r="M26" s="70">
        <v>17</v>
      </c>
    </row>
    <row r="27" spans="1:13" s="33" customFormat="1" ht="8.25" customHeight="1">
      <c r="A27" s="26"/>
      <c r="B27" s="19"/>
      <c r="C27" s="2"/>
      <c r="D27" s="34"/>
      <c r="E27" s="29"/>
      <c r="F27" s="29"/>
      <c r="G27" s="56"/>
      <c r="H27" s="29"/>
      <c r="I27" s="53"/>
      <c r="J27" s="15"/>
      <c r="K27" s="29"/>
      <c r="L27" s="29"/>
      <c r="M27" s="30"/>
    </row>
    <row r="28" spans="1:13" s="45" customFormat="1" ht="21" hidden="1">
      <c r="A28" s="26"/>
      <c r="B28" s="19">
        <v>18</v>
      </c>
      <c r="C28" s="2"/>
      <c r="D28" s="46" t="s">
        <v>19</v>
      </c>
      <c r="E28" s="29">
        <f>ROUND(9/10156*100000,1)</f>
        <v>88.6</v>
      </c>
      <c r="F28" s="29">
        <f>ROUND(9/24*100,1)</f>
        <v>37.5</v>
      </c>
      <c r="G28" s="56" t="s">
        <v>54</v>
      </c>
      <c r="H28" s="29">
        <f>ROUND(8/10156*100000,1)</f>
        <v>78.8</v>
      </c>
      <c r="I28" s="53">
        <f>ROUND(8/24*100,1)</f>
        <v>33.3</v>
      </c>
      <c r="J28" s="47" t="s">
        <v>43</v>
      </c>
      <c r="K28" s="29">
        <f>ROUND(1/10156*100000,1)</f>
        <v>9.8</v>
      </c>
      <c r="L28" s="29">
        <f>ROUND(1/24*100,1)</f>
        <v>4.2</v>
      </c>
      <c r="M28" s="30">
        <v>18</v>
      </c>
    </row>
    <row r="29" spans="1:13" s="45" customFormat="1" ht="21" hidden="1">
      <c r="A29" s="26"/>
      <c r="B29" s="19">
        <v>19</v>
      </c>
      <c r="C29" s="2"/>
      <c r="D29" s="46" t="s">
        <v>38</v>
      </c>
      <c r="E29" s="29">
        <f>ROUND(14/10162*100000,1)</f>
        <v>137.8</v>
      </c>
      <c r="F29" s="29">
        <f>ROUND(14/27*100,1)</f>
        <v>51.9</v>
      </c>
      <c r="G29" s="56" t="s">
        <v>54</v>
      </c>
      <c r="H29" s="29">
        <f>ROUND(3/10162*100000,1)</f>
        <v>29.5</v>
      </c>
      <c r="I29" s="53">
        <f>ROUND(3/27*100,1)</f>
        <v>11.1</v>
      </c>
      <c r="J29" s="47" t="s">
        <v>53</v>
      </c>
      <c r="K29" s="29">
        <f>ROUND(1/10162*100000,1)</f>
        <v>9.8</v>
      </c>
      <c r="L29" s="29">
        <f>ROUND(1/27*100,1)</f>
        <v>3.7</v>
      </c>
      <c r="M29" s="30">
        <v>19</v>
      </c>
    </row>
    <row r="30" spans="1:13" s="40" customFormat="1" ht="18" hidden="1">
      <c r="A30" s="26"/>
      <c r="B30" s="19">
        <v>20</v>
      </c>
      <c r="C30" s="2"/>
      <c r="D30" s="52" t="s">
        <v>45</v>
      </c>
      <c r="E30" s="29">
        <f>ROUND(6/10306*100000,1)</f>
        <v>58.2</v>
      </c>
      <c r="F30" s="29">
        <f>ROUND(6/26*100,1)</f>
        <v>23.1</v>
      </c>
      <c r="G30" s="58" t="s">
        <v>47</v>
      </c>
      <c r="H30" s="29">
        <f>ROUND(4/10306*100000,1)</f>
        <v>38.8</v>
      </c>
      <c r="I30" s="53">
        <f>ROUND(4/26*100,1)</f>
        <v>15.4</v>
      </c>
      <c r="J30" s="44" t="s">
        <v>46</v>
      </c>
      <c r="K30" s="29">
        <f>ROUND(3/10306*100000,1)</f>
        <v>29.1</v>
      </c>
      <c r="L30" s="29">
        <f>ROUND(3/26*100,1)</f>
        <v>11.5</v>
      </c>
      <c r="M30" s="30">
        <v>20</v>
      </c>
    </row>
    <row r="31" spans="1:13" s="40" customFormat="1" ht="13.5" hidden="1">
      <c r="A31" s="26"/>
      <c r="B31" s="19">
        <v>21</v>
      </c>
      <c r="C31" s="2"/>
      <c r="D31" s="46" t="s">
        <v>38</v>
      </c>
      <c r="E31" s="29">
        <f>ROUND(7/9961*100000,1)</f>
        <v>70.3</v>
      </c>
      <c r="F31" s="29">
        <f>ROUND(7/27*100,1)</f>
        <v>25.9</v>
      </c>
      <c r="G31" s="59" t="s">
        <v>58</v>
      </c>
      <c r="H31" s="29">
        <f>ROUND(6/9961*100000,1)</f>
        <v>60.2</v>
      </c>
      <c r="I31" s="53">
        <f>ROUND(6/27*100,1)</f>
        <v>22.2</v>
      </c>
      <c r="J31" s="50" t="s">
        <v>55</v>
      </c>
      <c r="K31" s="29">
        <f>ROUND(3/9961*100000,1)</f>
        <v>30.1</v>
      </c>
      <c r="L31" s="29">
        <f>ROUND(3/27*100,1)</f>
        <v>11.1</v>
      </c>
      <c r="M31" s="30">
        <v>21</v>
      </c>
    </row>
    <row r="32" spans="1:13" s="45" customFormat="1" ht="27" customHeight="1">
      <c r="A32" s="26"/>
      <c r="B32" s="19">
        <v>22</v>
      </c>
      <c r="C32" s="27"/>
      <c r="D32" s="46" t="s">
        <v>38</v>
      </c>
      <c r="E32" s="29">
        <v>109.2</v>
      </c>
      <c r="F32" s="29">
        <v>40.7</v>
      </c>
      <c r="G32" s="76" t="s">
        <v>59</v>
      </c>
      <c r="H32" s="29">
        <v>19.9</v>
      </c>
      <c r="I32" s="53">
        <v>7.4</v>
      </c>
      <c r="J32" s="50" t="s">
        <v>30</v>
      </c>
      <c r="K32" s="29" t="s">
        <v>30</v>
      </c>
      <c r="L32" s="29" t="s">
        <v>30</v>
      </c>
      <c r="M32" s="30">
        <v>22</v>
      </c>
    </row>
    <row r="33" spans="1:13" s="33" customFormat="1" ht="8.25" customHeight="1" hidden="1">
      <c r="A33" s="26"/>
      <c r="B33" s="19"/>
      <c r="C33" s="2"/>
      <c r="D33" s="34"/>
      <c r="E33" s="29"/>
      <c r="F33" s="29"/>
      <c r="G33" s="56"/>
      <c r="H33" s="29"/>
      <c r="I33" s="53"/>
      <c r="J33" s="15"/>
      <c r="K33" s="29"/>
      <c r="L33" s="29"/>
      <c r="M33" s="30"/>
    </row>
    <row r="34" spans="1:13" s="33" customFormat="1" ht="14.25" customHeight="1" hidden="1">
      <c r="A34" s="26"/>
      <c r="B34" s="19">
        <v>23</v>
      </c>
      <c r="C34" s="2"/>
      <c r="D34" s="46" t="s">
        <v>38</v>
      </c>
      <c r="E34" s="29">
        <v>150.2</v>
      </c>
      <c r="F34" s="29">
        <f>ROUND(15/32*100,1)</f>
        <v>46.9</v>
      </c>
      <c r="G34" s="59" t="s">
        <v>35</v>
      </c>
      <c r="H34" s="29">
        <v>40</v>
      </c>
      <c r="I34" s="53">
        <f>ROUND(4/32*100,1)</f>
        <v>12.5</v>
      </c>
      <c r="J34" s="50" t="s">
        <v>61</v>
      </c>
      <c r="K34" s="29">
        <v>20</v>
      </c>
      <c r="L34" s="29">
        <f>ROUND(2/32*100,1)</f>
        <v>6.3</v>
      </c>
      <c r="M34" s="30">
        <v>23</v>
      </c>
    </row>
    <row r="35" spans="1:13" s="33" customFormat="1" ht="14.25" customHeight="1" hidden="1">
      <c r="A35" s="26"/>
      <c r="B35" s="19">
        <v>24</v>
      </c>
      <c r="C35" s="2"/>
      <c r="D35" s="46" t="s">
        <v>38</v>
      </c>
      <c r="E35" s="29">
        <v>72.5</v>
      </c>
      <c r="F35" s="29">
        <v>29.2</v>
      </c>
      <c r="G35" s="59" t="s">
        <v>35</v>
      </c>
      <c r="H35" s="29">
        <v>31.1</v>
      </c>
      <c r="I35" s="53">
        <v>12.5</v>
      </c>
      <c r="J35" s="50" t="s">
        <v>61</v>
      </c>
      <c r="K35" s="29">
        <v>20.7</v>
      </c>
      <c r="L35" s="29">
        <v>8.3</v>
      </c>
      <c r="M35" s="30">
        <v>24</v>
      </c>
    </row>
    <row r="36" spans="1:13" s="40" customFormat="1" ht="31.5" hidden="1">
      <c r="A36" s="26"/>
      <c r="B36" s="19">
        <v>25</v>
      </c>
      <c r="C36" s="2"/>
      <c r="D36" s="46" t="s">
        <v>63</v>
      </c>
      <c r="E36" s="29">
        <v>72.9</v>
      </c>
      <c r="F36" s="29">
        <f>ROUND(7/18*100,1)</f>
        <v>38.9</v>
      </c>
      <c r="G36" s="59" t="s">
        <v>71</v>
      </c>
      <c r="H36" s="29">
        <v>10.4</v>
      </c>
      <c r="I36" s="29">
        <f>ROUND(1/18*100,1)</f>
        <v>5.6</v>
      </c>
      <c r="J36" s="78" t="s">
        <v>64</v>
      </c>
      <c r="K36" s="29" t="s">
        <v>64</v>
      </c>
      <c r="L36" s="88" t="s">
        <v>65</v>
      </c>
      <c r="M36" s="30">
        <v>25</v>
      </c>
    </row>
    <row r="37" spans="1:13" s="40" customFormat="1" ht="18" customHeight="1" hidden="1">
      <c r="A37" s="26"/>
      <c r="B37" s="19">
        <v>26</v>
      </c>
      <c r="C37" s="2"/>
      <c r="D37" s="46" t="s">
        <v>19</v>
      </c>
      <c r="E37" s="29">
        <v>43.1</v>
      </c>
      <c r="F37" s="29">
        <v>19</v>
      </c>
      <c r="G37" s="59" t="s">
        <v>60</v>
      </c>
      <c r="H37" s="29">
        <v>32.3</v>
      </c>
      <c r="I37" s="29">
        <v>14.3</v>
      </c>
      <c r="J37" s="76" t="s">
        <v>66</v>
      </c>
      <c r="K37" s="29">
        <v>21.6</v>
      </c>
      <c r="L37" s="88">
        <v>9.5</v>
      </c>
      <c r="M37" s="30">
        <v>26</v>
      </c>
    </row>
    <row r="38" spans="1:13" s="45" customFormat="1" ht="22.5">
      <c r="A38" s="63"/>
      <c r="B38" s="64">
        <v>27</v>
      </c>
      <c r="C38" s="71"/>
      <c r="D38" s="72" t="s">
        <v>38</v>
      </c>
      <c r="E38" s="67">
        <v>65.8</v>
      </c>
      <c r="F38" s="67">
        <f>ROUND(6/17*100,1)</f>
        <v>35.3</v>
      </c>
      <c r="G38" s="86" t="s">
        <v>54</v>
      </c>
      <c r="H38" s="67">
        <v>33</v>
      </c>
      <c r="I38" s="67">
        <v>17.6</v>
      </c>
      <c r="J38" s="87" t="s">
        <v>70</v>
      </c>
      <c r="K38" s="67">
        <v>11</v>
      </c>
      <c r="L38" s="89">
        <v>5.9</v>
      </c>
      <c r="M38" s="70">
        <v>27</v>
      </c>
    </row>
    <row r="39" spans="1:13" s="40" customFormat="1" ht="9" customHeight="1">
      <c r="A39" s="26"/>
      <c r="B39" s="19"/>
      <c r="C39" s="2"/>
      <c r="D39" s="46"/>
      <c r="E39" s="29"/>
      <c r="F39" s="29"/>
      <c r="G39" s="59"/>
      <c r="H39" s="29"/>
      <c r="I39" s="29"/>
      <c r="J39" s="76"/>
      <c r="K39" s="29"/>
      <c r="L39" s="88"/>
      <c r="M39" s="30"/>
    </row>
    <row r="40" spans="1:13" s="45" customFormat="1" ht="13.5">
      <c r="A40" s="26"/>
      <c r="B40" s="19">
        <v>28</v>
      </c>
      <c r="C40" s="2"/>
      <c r="D40" s="46" t="s">
        <v>38</v>
      </c>
      <c r="E40" s="29">
        <v>66.2</v>
      </c>
      <c r="F40" s="29">
        <v>27.3</v>
      </c>
      <c r="G40" s="59" t="s">
        <v>62</v>
      </c>
      <c r="H40" s="29">
        <v>44</v>
      </c>
      <c r="I40" s="29">
        <v>18.2</v>
      </c>
      <c r="J40" s="83" t="s">
        <v>72</v>
      </c>
      <c r="K40" s="29">
        <v>22.1</v>
      </c>
      <c r="L40" s="88">
        <v>9.1</v>
      </c>
      <c r="M40" s="30">
        <v>28</v>
      </c>
    </row>
    <row r="41" spans="1:13" s="45" customFormat="1" ht="45">
      <c r="A41" s="82"/>
      <c r="B41" s="36">
        <v>29</v>
      </c>
      <c r="C41" s="37"/>
      <c r="D41" s="84" t="s">
        <v>38</v>
      </c>
      <c r="E41" s="38">
        <v>115.5</v>
      </c>
      <c r="F41" s="38">
        <v>52.6</v>
      </c>
      <c r="G41" s="60" t="s">
        <v>73</v>
      </c>
      <c r="H41" s="38">
        <v>23.1</v>
      </c>
      <c r="I41" s="38">
        <v>10.5</v>
      </c>
      <c r="J41" s="92" t="s">
        <v>74</v>
      </c>
      <c r="K41" s="38">
        <v>11.6</v>
      </c>
      <c r="L41" s="90">
        <v>5.3</v>
      </c>
      <c r="M41" s="39">
        <f>B41</f>
        <v>29</v>
      </c>
    </row>
    <row r="42" spans="1:13" ht="13.5">
      <c r="A42" s="26"/>
      <c r="B42" s="19"/>
      <c r="C42" s="2"/>
      <c r="D42" s="41"/>
      <c r="E42" s="12"/>
      <c r="F42" s="12"/>
      <c r="G42" s="8"/>
      <c r="H42" s="12"/>
      <c r="I42" s="14"/>
      <c r="J42" s="8"/>
      <c r="K42" s="14"/>
      <c r="L42" s="12"/>
      <c r="M42" s="19"/>
    </row>
    <row r="43" spans="1:13" ht="14.25" thickBot="1">
      <c r="A43" s="93" t="s">
        <v>24</v>
      </c>
      <c r="B43" s="93"/>
      <c r="C43" s="93"/>
      <c r="D43" s="11"/>
      <c r="E43" s="13"/>
      <c r="F43" s="13"/>
      <c r="G43" s="11"/>
      <c r="H43" s="13"/>
      <c r="I43" s="13"/>
      <c r="J43" s="11"/>
      <c r="K43" s="13"/>
      <c r="L43" s="13"/>
      <c r="M43" s="42"/>
    </row>
    <row r="44" spans="1:13" ht="13.5" customHeight="1">
      <c r="A44" s="26" t="s">
        <v>40</v>
      </c>
      <c r="B44" s="19">
        <v>35</v>
      </c>
      <c r="C44" s="27" t="s">
        <v>41</v>
      </c>
      <c r="D44" s="28" t="s">
        <v>6</v>
      </c>
      <c r="E44" s="29">
        <v>1075.9</v>
      </c>
      <c r="F44" s="29">
        <v>35.1</v>
      </c>
      <c r="G44" s="58" t="s">
        <v>7</v>
      </c>
      <c r="H44" s="29">
        <v>856.8</v>
      </c>
      <c r="I44" s="53">
        <v>27.9</v>
      </c>
      <c r="J44" s="9" t="s">
        <v>8</v>
      </c>
      <c r="K44" s="29">
        <v>234.9</v>
      </c>
      <c r="L44" s="29">
        <v>7.7</v>
      </c>
      <c r="M44" s="30">
        <v>35</v>
      </c>
    </row>
    <row r="45" spans="1:13" ht="13.5" customHeight="1">
      <c r="A45" s="26"/>
      <c r="B45" s="19">
        <v>40</v>
      </c>
      <c r="C45" s="27"/>
      <c r="D45" s="28" t="s">
        <v>6</v>
      </c>
      <c r="E45" s="29">
        <v>694.6</v>
      </c>
      <c r="F45" s="29">
        <v>37.5</v>
      </c>
      <c r="G45" s="58" t="s">
        <v>7</v>
      </c>
      <c r="H45" s="29">
        <v>354.8</v>
      </c>
      <c r="I45" s="53">
        <v>19.7</v>
      </c>
      <c r="J45" s="9" t="s">
        <v>9</v>
      </c>
      <c r="K45" s="29">
        <v>197.9</v>
      </c>
      <c r="L45" s="29">
        <v>10.7</v>
      </c>
      <c r="M45" s="30">
        <v>40</v>
      </c>
    </row>
    <row r="46" spans="1:13" ht="13.5" customHeight="1">
      <c r="A46" s="26"/>
      <c r="B46" s="19">
        <v>45</v>
      </c>
      <c r="C46" s="27"/>
      <c r="D46" s="28" t="s">
        <v>27</v>
      </c>
      <c r="E46" s="29">
        <v>202.4</v>
      </c>
      <c r="F46" s="29">
        <v>15.4</v>
      </c>
      <c r="G46" s="58" t="s">
        <v>12</v>
      </c>
      <c r="H46" s="29">
        <v>194.2</v>
      </c>
      <c r="I46" s="53">
        <v>14.8</v>
      </c>
      <c r="J46" s="9" t="s">
        <v>7</v>
      </c>
      <c r="K46" s="29">
        <v>170.4</v>
      </c>
      <c r="L46" s="29">
        <v>12.8</v>
      </c>
      <c r="M46" s="30">
        <v>45</v>
      </c>
    </row>
    <row r="47" spans="1:13" ht="13.5" customHeight="1">
      <c r="A47" s="26"/>
      <c r="B47" s="19">
        <v>50</v>
      </c>
      <c r="C47" s="27"/>
      <c r="D47" s="28" t="s">
        <v>9</v>
      </c>
      <c r="E47" s="29">
        <v>214.2</v>
      </c>
      <c r="F47" s="29">
        <v>21.2</v>
      </c>
      <c r="G47" s="58" t="s">
        <v>12</v>
      </c>
      <c r="H47" s="29">
        <v>174.3</v>
      </c>
      <c r="I47" s="53">
        <v>17.3</v>
      </c>
      <c r="J47" s="9" t="s">
        <v>7</v>
      </c>
      <c r="K47" s="29">
        <v>90.5</v>
      </c>
      <c r="L47" s="29">
        <v>9</v>
      </c>
      <c r="M47" s="30">
        <v>50</v>
      </c>
    </row>
    <row r="48" spans="1:13" ht="13.5" customHeight="1">
      <c r="A48" s="63"/>
      <c r="B48" s="64">
        <v>55</v>
      </c>
      <c r="C48" s="65"/>
      <c r="D48" s="66" t="s">
        <v>26</v>
      </c>
      <c r="E48" s="67">
        <v>246.4</v>
      </c>
      <c r="F48" s="67">
        <v>32.8</v>
      </c>
      <c r="G48" s="68" t="s">
        <v>9</v>
      </c>
      <c r="H48" s="67">
        <v>198.6</v>
      </c>
      <c r="I48" s="69">
        <v>26.4</v>
      </c>
      <c r="J48" s="66" t="s">
        <v>16</v>
      </c>
      <c r="K48" s="67">
        <v>41.8</v>
      </c>
      <c r="L48" s="67">
        <v>5.6</v>
      </c>
      <c r="M48" s="70">
        <v>55</v>
      </c>
    </row>
    <row r="49" spans="1:13" ht="8.25" customHeight="1">
      <c r="A49" s="26"/>
      <c r="B49" s="19"/>
      <c r="C49" s="27"/>
      <c r="D49" s="9"/>
      <c r="E49" s="29"/>
      <c r="F49" s="29"/>
      <c r="G49" s="58"/>
      <c r="H49" s="29"/>
      <c r="I49" s="53"/>
      <c r="J49" s="9"/>
      <c r="K49" s="29"/>
      <c r="L49" s="29"/>
      <c r="M49" s="30"/>
    </row>
    <row r="50" spans="1:13" ht="14.25" customHeight="1">
      <c r="A50" s="26"/>
      <c r="B50" s="19">
        <v>60</v>
      </c>
      <c r="C50" s="27"/>
      <c r="D50" s="9" t="s">
        <v>9</v>
      </c>
      <c r="E50" s="29">
        <v>168.6</v>
      </c>
      <c r="F50" s="29">
        <v>30.6</v>
      </c>
      <c r="G50" s="61" t="s">
        <v>15</v>
      </c>
      <c r="H50" s="29">
        <v>168.1</v>
      </c>
      <c r="I50" s="53">
        <v>30.5</v>
      </c>
      <c r="J50" s="31" t="s">
        <v>16</v>
      </c>
      <c r="K50" s="29">
        <v>31.5</v>
      </c>
      <c r="L50" s="29">
        <v>5.7</v>
      </c>
      <c r="M50" s="30">
        <v>60</v>
      </c>
    </row>
    <row r="51" spans="1:13" ht="14.25" customHeight="1">
      <c r="A51" s="26" t="s">
        <v>17</v>
      </c>
      <c r="B51" s="19">
        <v>2</v>
      </c>
      <c r="C51" s="27" t="s">
        <v>5</v>
      </c>
      <c r="D51" s="9" t="s">
        <v>9</v>
      </c>
      <c r="E51" s="29">
        <v>166</v>
      </c>
      <c r="F51" s="29">
        <v>36.1</v>
      </c>
      <c r="G51" s="61" t="s">
        <v>15</v>
      </c>
      <c r="H51" s="29">
        <v>97</v>
      </c>
      <c r="I51" s="53">
        <v>21.1</v>
      </c>
      <c r="J51" s="9" t="s">
        <v>28</v>
      </c>
      <c r="K51" s="29">
        <v>30.8</v>
      </c>
      <c r="L51" s="29">
        <v>6.7</v>
      </c>
      <c r="M51" s="30">
        <v>2</v>
      </c>
    </row>
    <row r="52" spans="1:13" ht="14.25" customHeight="1">
      <c r="A52" s="26"/>
      <c r="B52" s="19">
        <v>7</v>
      </c>
      <c r="C52" s="27"/>
      <c r="D52" s="9" t="s">
        <v>19</v>
      </c>
      <c r="E52" s="29">
        <v>151.3</v>
      </c>
      <c r="F52" s="29">
        <v>35.4</v>
      </c>
      <c r="G52" s="56" t="s">
        <v>35</v>
      </c>
      <c r="H52" s="29">
        <v>70</v>
      </c>
      <c r="I52" s="53">
        <v>15.1</v>
      </c>
      <c r="J52" s="9" t="s">
        <v>20</v>
      </c>
      <c r="K52" s="29">
        <v>51.8</v>
      </c>
      <c r="L52" s="29">
        <v>10.4</v>
      </c>
      <c r="M52" s="30">
        <v>7</v>
      </c>
    </row>
    <row r="53" spans="1:13" ht="13.5" customHeight="1" hidden="1">
      <c r="A53" s="21"/>
      <c r="B53" s="19">
        <v>8</v>
      </c>
      <c r="C53" s="27"/>
      <c r="D53" s="9" t="s">
        <v>19</v>
      </c>
      <c r="E53" s="29">
        <v>133.9</v>
      </c>
      <c r="F53" s="29">
        <v>35.5</v>
      </c>
      <c r="G53" s="56" t="s">
        <v>35</v>
      </c>
      <c r="H53" s="29">
        <v>62.7</v>
      </c>
      <c r="I53" s="53">
        <v>16.7</v>
      </c>
      <c r="J53" s="9" t="s">
        <v>20</v>
      </c>
      <c r="K53" s="29">
        <v>39.5</v>
      </c>
      <c r="L53" s="29">
        <v>10.5</v>
      </c>
      <c r="M53" s="30">
        <v>8</v>
      </c>
    </row>
    <row r="54" spans="1:13" ht="13.5" customHeight="1" hidden="1">
      <c r="A54" s="21"/>
      <c r="B54" s="19">
        <v>9</v>
      </c>
      <c r="C54" s="27"/>
      <c r="D54" s="9" t="s">
        <v>19</v>
      </c>
      <c r="E54" s="29">
        <v>126.3</v>
      </c>
      <c r="F54" s="29">
        <v>34.2</v>
      </c>
      <c r="G54" s="56" t="s">
        <v>35</v>
      </c>
      <c r="H54" s="29">
        <v>54.1</v>
      </c>
      <c r="I54" s="53">
        <v>14.6</v>
      </c>
      <c r="J54" s="9" t="s">
        <v>20</v>
      </c>
      <c r="K54" s="29">
        <v>41.6</v>
      </c>
      <c r="L54" s="29">
        <v>11.3</v>
      </c>
      <c r="M54" s="30">
        <v>9</v>
      </c>
    </row>
    <row r="55" spans="1:13" ht="13.5" customHeight="1" hidden="1">
      <c r="A55" s="26"/>
      <c r="B55" s="19">
        <v>10</v>
      </c>
      <c r="C55" s="27"/>
      <c r="D55" s="10" t="s">
        <v>19</v>
      </c>
      <c r="E55" s="29">
        <v>131.7</v>
      </c>
      <c r="F55" s="29">
        <v>36.2</v>
      </c>
      <c r="G55" s="56" t="s">
        <v>35</v>
      </c>
      <c r="H55" s="29">
        <v>56</v>
      </c>
      <c r="I55" s="53">
        <v>15.4</v>
      </c>
      <c r="J55" s="10" t="s">
        <v>20</v>
      </c>
      <c r="K55" s="29">
        <v>29.9</v>
      </c>
      <c r="L55" s="29">
        <v>8.2</v>
      </c>
      <c r="M55" s="30">
        <v>10</v>
      </c>
    </row>
    <row r="56" spans="1:13" ht="13.5" customHeight="1" hidden="1">
      <c r="A56" s="26"/>
      <c r="B56" s="19">
        <v>11</v>
      </c>
      <c r="C56" s="27"/>
      <c r="D56" s="10" t="s">
        <v>19</v>
      </c>
      <c r="E56" s="29">
        <v>119.8</v>
      </c>
      <c r="F56" s="29">
        <v>35.2</v>
      </c>
      <c r="G56" s="56" t="s">
        <v>35</v>
      </c>
      <c r="H56" s="29">
        <v>52.6</v>
      </c>
      <c r="I56" s="53">
        <v>15.4</v>
      </c>
      <c r="J56" s="10" t="s">
        <v>20</v>
      </c>
      <c r="K56" s="29">
        <v>31</v>
      </c>
      <c r="L56" s="29">
        <v>9.1</v>
      </c>
      <c r="M56" s="30">
        <v>11</v>
      </c>
    </row>
    <row r="57" spans="1:13" s="33" customFormat="1" ht="13.5" customHeight="1">
      <c r="A57" s="26"/>
      <c r="B57" s="19">
        <v>12</v>
      </c>
      <c r="C57" s="27"/>
      <c r="D57" s="10" t="s">
        <v>19</v>
      </c>
      <c r="E57" s="29">
        <v>116.3</v>
      </c>
      <c r="F57" s="29">
        <v>36.2</v>
      </c>
      <c r="G57" s="56" t="s">
        <v>35</v>
      </c>
      <c r="H57" s="29">
        <v>50.6</v>
      </c>
      <c r="I57" s="53">
        <v>15.7</v>
      </c>
      <c r="J57" s="10" t="s">
        <v>20</v>
      </c>
      <c r="K57" s="29">
        <v>26.6</v>
      </c>
      <c r="L57" s="29">
        <v>8.3</v>
      </c>
      <c r="M57" s="30">
        <v>12</v>
      </c>
    </row>
    <row r="58" spans="1:13" s="40" customFormat="1" ht="8.25" customHeight="1" hidden="1">
      <c r="A58" s="2"/>
      <c r="B58" s="19"/>
      <c r="C58" s="27"/>
      <c r="D58" s="2"/>
      <c r="E58" s="1"/>
      <c r="F58" s="1"/>
      <c r="G58" s="62"/>
      <c r="H58" s="3"/>
      <c r="I58" s="55"/>
      <c r="J58" s="2"/>
      <c r="K58" s="3"/>
      <c r="L58" s="3"/>
      <c r="M58" s="19"/>
    </row>
    <row r="59" spans="1:13" s="33" customFormat="1" ht="13.5" customHeight="1" hidden="1">
      <c r="A59" s="26"/>
      <c r="B59" s="19">
        <v>13</v>
      </c>
      <c r="C59" s="27"/>
      <c r="D59" s="10" t="s">
        <v>19</v>
      </c>
      <c r="E59" s="29">
        <v>111.5</v>
      </c>
      <c r="F59" s="29">
        <v>36.3</v>
      </c>
      <c r="G59" s="56" t="s">
        <v>35</v>
      </c>
      <c r="H59" s="29">
        <v>49.6</v>
      </c>
      <c r="I59" s="53">
        <v>16.1</v>
      </c>
      <c r="J59" s="10" t="s">
        <v>20</v>
      </c>
      <c r="K59" s="29">
        <v>24.8</v>
      </c>
      <c r="L59" s="29">
        <v>8.1</v>
      </c>
      <c r="M59" s="30">
        <v>13</v>
      </c>
    </row>
    <row r="60" spans="1:13" s="33" customFormat="1" ht="13.5" customHeight="1" hidden="1">
      <c r="A60" s="26"/>
      <c r="B60" s="19">
        <v>14</v>
      </c>
      <c r="C60" s="27"/>
      <c r="D60" s="10" t="s">
        <v>19</v>
      </c>
      <c r="E60" s="29">
        <v>120.4</v>
      </c>
      <c r="F60" s="29">
        <v>39.7</v>
      </c>
      <c r="G60" s="56" t="s">
        <v>35</v>
      </c>
      <c r="H60" s="29">
        <v>43.9</v>
      </c>
      <c r="I60" s="53">
        <v>14.5</v>
      </c>
      <c r="J60" s="10" t="s">
        <v>20</v>
      </c>
      <c r="K60" s="29">
        <v>21.9</v>
      </c>
      <c r="L60" s="29">
        <v>7.2</v>
      </c>
      <c r="M60" s="30">
        <v>14</v>
      </c>
    </row>
    <row r="61" spans="1:13" s="33" customFormat="1" ht="13.5" customHeight="1" hidden="1">
      <c r="A61" s="26"/>
      <c r="B61" s="19">
        <v>15</v>
      </c>
      <c r="C61" s="2"/>
      <c r="D61" s="34" t="s">
        <v>38</v>
      </c>
      <c r="E61" s="29">
        <v>108.9</v>
      </c>
      <c r="F61" s="29">
        <v>36.4</v>
      </c>
      <c r="G61" s="56" t="s">
        <v>39</v>
      </c>
      <c r="H61" s="29">
        <v>43.2</v>
      </c>
      <c r="I61" s="53">
        <v>14.4</v>
      </c>
      <c r="J61" s="10" t="s">
        <v>32</v>
      </c>
      <c r="K61" s="29">
        <v>19.4</v>
      </c>
      <c r="L61" s="29">
        <v>6.4</v>
      </c>
      <c r="M61" s="30">
        <v>15</v>
      </c>
    </row>
    <row r="62" spans="1:13" s="33" customFormat="1" ht="13.5" customHeight="1" hidden="1">
      <c r="A62" s="26"/>
      <c r="B62" s="19">
        <v>16</v>
      </c>
      <c r="C62" s="2"/>
      <c r="D62" s="34" t="s">
        <v>38</v>
      </c>
      <c r="E62" s="29">
        <v>106.7</v>
      </c>
      <c r="F62" s="29">
        <v>38</v>
      </c>
      <c r="G62" s="56" t="s">
        <v>45</v>
      </c>
      <c r="H62" s="29">
        <f>ROUND(421/1110721*100000,1)</f>
        <v>37.9</v>
      </c>
      <c r="I62" s="57">
        <f>ROUND(421/3122*100,1)</f>
        <v>13.5</v>
      </c>
      <c r="J62" s="10" t="s">
        <v>32</v>
      </c>
      <c r="K62" s="29">
        <v>19.3</v>
      </c>
      <c r="L62" s="29">
        <v>6.9</v>
      </c>
      <c r="M62" s="30">
        <v>16</v>
      </c>
    </row>
    <row r="63" spans="1:13" s="33" customFormat="1" ht="21">
      <c r="A63" s="63"/>
      <c r="B63" s="64">
        <v>17</v>
      </c>
      <c r="C63" s="71"/>
      <c r="D63" s="75" t="s">
        <v>38</v>
      </c>
      <c r="E63" s="67">
        <v>96.5</v>
      </c>
      <c r="F63" s="67">
        <v>34.7</v>
      </c>
      <c r="G63" s="73" t="s">
        <v>45</v>
      </c>
      <c r="H63" s="67">
        <f>ROUND(414/1062530*100000,1)</f>
        <v>39</v>
      </c>
      <c r="I63" s="69">
        <f>ROUND(414/2958*100,1)</f>
        <v>14</v>
      </c>
      <c r="J63" s="74" t="s">
        <v>42</v>
      </c>
      <c r="K63" s="67">
        <v>16.4</v>
      </c>
      <c r="L63" s="67">
        <v>5.9</v>
      </c>
      <c r="M63" s="70">
        <v>17</v>
      </c>
    </row>
    <row r="64" spans="1:13" s="33" customFormat="1" ht="8.25" customHeight="1">
      <c r="A64" s="26"/>
      <c r="B64" s="19"/>
      <c r="C64" s="2"/>
      <c r="D64" s="34"/>
      <c r="E64" s="29"/>
      <c r="F64" s="29"/>
      <c r="G64" s="56"/>
      <c r="H64" s="29"/>
      <c r="I64" s="53"/>
      <c r="J64" s="15"/>
      <c r="K64" s="29"/>
      <c r="L64" s="29"/>
      <c r="M64" s="30"/>
    </row>
    <row r="65" spans="1:13" s="45" customFormat="1" ht="13.5" customHeight="1" hidden="1">
      <c r="A65" s="26"/>
      <c r="B65" s="19">
        <v>18</v>
      </c>
      <c r="C65" s="2"/>
      <c r="D65" s="34" t="s">
        <v>38</v>
      </c>
      <c r="E65" s="29">
        <v>92.3</v>
      </c>
      <c r="F65" s="29">
        <v>35.2</v>
      </c>
      <c r="G65" s="56" t="s">
        <v>39</v>
      </c>
      <c r="H65" s="29">
        <v>35.7</v>
      </c>
      <c r="I65" s="53">
        <v>13.6</v>
      </c>
      <c r="J65" s="10" t="s">
        <v>32</v>
      </c>
      <c r="K65" s="29">
        <v>16.2</v>
      </c>
      <c r="L65" s="29">
        <v>6.2</v>
      </c>
      <c r="M65" s="30">
        <v>18</v>
      </c>
    </row>
    <row r="66" spans="1:13" s="45" customFormat="1" ht="13.5" customHeight="1" hidden="1">
      <c r="A66" s="26"/>
      <c r="B66" s="19">
        <v>19</v>
      </c>
      <c r="C66" s="2"/>
      <c r="D66" s="34" t="s">
        <v>38</v>
      </c>
      <c r="E66" s="29">
        <v>96</v>
      </c>
      <c r="F66" s="49">
        <f>ROUND(1046/2828*100,1)</f>
        <v>37</v>
      </c>
      <c r="G66" s="56" t="s">
        <v>45</v>
      </c>
      <c r="H66" s="29">
        <f>ROUND(376/1089818*100000,1)</f>
        <v>34.5</v>
      </c>
      <c r="I66" s="57">
        <f>ROUND(376/2828*100,1)</f>
        <v>13.3</v>
      </c>
      <c r="J66" s="10" t="s">
        <v>32</v>
      </c>
      <c r="K66" s="29">
        <v>13.5</v>
      </c>
      <c r="L66" s="49">
        <f>ROUND(147/2828*100,1)</f>
        <v>5.2</v>
      </c>
      <c r="M66" s="30">
        <v>19</v>
      </c>
    </row>
    <row r="67" spans="1:13" s="40" customFormat="1" ht="13.5" customHeight="1" hidden="1">
      <c r="A67" s="26"/>
      <c r="B67" s="19">
        <v>20</v>
      </c>
      <c r="C67" s="2"/>
      <c r="D67" s="34" t="s">
        <v>38</v>
      </c>
      <c r="E67" s="29">
        <v>91.6</v>
      </c>
      <c r="F67" s="49">
        <f>ROUND(999/2798*100,1)</f>
        <v>35.7</v>
      </c>
      <c r="G67" s="56" t="s">
        <v>45</v>
      </c>
      <c r="H67" s="29">
        <f>ROUND(379/1091156*100000,1)</f>
        <v>34.7</v>
      </c>
      <c r="I67" s="57">
        <f>ROUND(379/2798*100,1)</f>
        <v>13.5</v>
      </c>
      <c r="J67" s="10" t="s">
        <v>32</v>
      </c>
      <c r="K67" s="29">
        <v>14</v>
      </c>
      <c r="L67" s="49">
        <f>ROUND(153/2798*100,1)</f>
        <v>5.5</v>
      </c>
      <c r="M67" s="30">
        <v>20</v>
      </c>
    </row>
    <row r="68" spans="1:13" s="40" customFormat="1" ht="13.5" customHeight="1" hidden="1">
      <c r="A68" s="26"/>
      <c r="B68" s="19">
        <v>21</v>
      </c>
      <c r="C68" s="2"/>
      <c r="D68" s="34" t="s">
        <v>38</v>
      </c>
      <c r="E68" s="29">
        <v>83.8</v>
      </c>
      <c r="F68" s="49">
        <f>ROUND(897/2556*100,1)</f>
        <v>35.1</v>
      </c>
      <c r="G68" s="56" t="s">
        <v>45</v>
      </c>
      <c r="H68" s="29">
        <f>ROUND(361/1070035*100000,1)</f>
        <v>33.7</v>
      </c>
      <c r="I68" s="57">
        <f>ROUND(361/2556*100,1)</f>
        <v>14.1</v>
      </c>
      <c r="J68" s="10" t="s">
        <v>32</v>
      </c>
      <c r="K68" s="29">
        <v>13.6</v>
      </c>
      <c r="L68" s="49">
        <f>ROUND(145/2556*100,1)</f>
        <v>5.7</v>
      </c>
      <c r="M68" s="30">
        <v>21</v>
      </c>
    </row>
    <row r="69" spans="1:13" s="40" customFormat="1" ht="14.25" customHeight="1">
      <c r="A69" s="26"/>
      <c r="B69" s="19">
        <v>22</v>
      </c>
      <c r="C69" s="27"/>
      <c r="D69" s="34" t="s">
        <v>38</v>
      </c>
      <c r="E69" s="29">
        <v>85.5</v>
      </c>
      <c r="F69" s="29">
        <v>37.4</v>
      </c>
      <c r="G69" s="56" t="s">
        <v>45</v>
      </c>
      <c r="H69" s="29">
        <v>31.8</v>
      </c>
      <c r="I69" s="53">
        <v>13.9</v>
      </c>
      <c r="J69" s="10" t="s">
        <v>32</v>
      </c>
      <c r="K69" s="29">
        <v>13.1</v>
      </c>
      <c r="L69" s="29">
        <v>5.7</v>
      </c>
      <c r="M69" s="30">
        <v>22</v>
      </c>
    </row>
    <row r="70" spans="1:13" s="40" customFormat="1" ht="8.25" customHeight="1" hidden="1">
      <c r="A70" s="77"/>
      <c r="B70" s="19"/>
      <c r="C70" s="2"/>
      <c r="D70" s="34"/>
      <c r="E70" s="29"/>
      <c r="F70" s="29"/>
      <c r="G70" s="56"/>
      <c r="H70" s="29"/>
      <c r="I70" s="53"/>
      <c r="J70" s="10"/>
      <c r="K70" s="29"/>
      <c r="L70" s="29"/>
      <c r="M70" s="30"/>
    </row>
    <row r="71" spans="1:13" s="33" customFormat="1" ht="14.25" customHeight="1" hidden="1">
      <c r="A71" s="26"/>
      <c r="B71" s="19">
        <v>23</v>
      </c>
      <c r="C71" s="2"/>
      <c r="D71" s="34" t="s">
        <v>38</v>
      </c>
      <c r="E71" s="29">
        <v>82</v>
      </c>
      <c r="F71" s="29">
        <f>ROUND(862/2463*100,1)</f>
        <v>35</v>
      </c>
      <c r="G71" s="56" t="s">
        <v>45</v>
      </c>
      <c r="H71" s="29">
        <v>30.6</v>
      </c>
      <c r="I71" s="53">
        <f>ROUND(322/2463*100,1)</f>
        <v>13.1</v>
      </c>
      <c r="J71" s="10" t="s">
        <v>60</v>
      </c>
      <c r="K71" s="29">
        <v>18.9</v>
      </c>
      <c r="L71" s="29">
        <f>ROUND(199/2463*100,1)</f>
        <v>8.1</v>
      </c>
      <c r="M71" s="30">
        <v>23</v>
      </c>
    </row>
    <row r="72" spans="1:13" s="33" customFormat="1" ht="14.25" customHeight="1" hidden="1">
      <c r="A72" s="26"/>
      <c r="B72" s="19">
        <v>24</v>
      </c>
      <c r="C72" s="2"/>
      <c r="D72" s="34" t="s">
        <v>38</v>
      </c>
      <c r="E72" s="29">
        <v>78.6</v>
      </c>
      <c r="F72" s="29">
        <v>35.5</v>
      </c>
      <c r="G72" s="56" t="s">
        <v>62</v>
      </c>
      <c r="H72" s="29">
        <v>30.3</v>
      </c>
      <c r="I72" s="53">
        <v>13.7</v>
      </c>
      <c r="J72" s="10" t="s">
        <v>20</v>
      </c>
      <c r="K72" s="29">
        <v>13.9</v>
      </c>
      <c r="L72" s="29">
        <v>6.3</v>
      </c>
      <c r="M72" s="30">
        <v>24</v>
      </c>
    </row>
    <row r="73" spans="1:13" s="40" customFormat="1" ht="14.25" customHeight="1" hidden="1">
      <c r="A73" s="77"/>
      <c r="B73" s="19">
        <v>25</v>
      </c>
      <c r="C73" s="2"/>
      <c r="D73" s="34" t="s">
        <v>38</v>
      </c>
      <c r="E73" s="29">
        <v>78.8</v>
      </c>
      <c r="F73" s="29">
        <f>ROUND(811/2185*100,1)</f>
        <v>37.1</v>
      </c>
      <c r="G73" s="56" t="s">
        <v>54</v>
      </c>
      <c r="H73" s="29">
        <v>29.9</v>
      </c>
      <c r="I73" s="53">
        <f>ROUND(308/2185*100,1)</f>
        <v>14.1</v>
      </c>
      <c r="J73" s="10" t="s">
        <v>20</v>
      </c>
      <c r="K73" s="29">
        <v>12</v>
      </c>
      <c r="L73" s="88">
        <f>ROUND(124/2185*100,1)</f>
        <v>5.7</v>
      </c>
      <c r="M73" s="30">
        <v>25</v>
      </c>
    </row>
    <row r="74" spans="1:13" s="40" customFormat="1" ht="14.25" customHeight="1" hidden="1">
      <c r="A74" s="77"/>
      <c r="B74" s="19">
        <v>26</v>
      </c>
      <c r="C74" s="2"/>
      <c r="D74" s="34" t="s">
        <v>38</v>
      </c>
      <c r="E74" s="29">
        <v>74.8</v>
      </c>
      <c r="F74" s="29">
        <v>36.1</v>
      </c>
      <c r="G74" s="56" t="s">
        <v>62</v>
      </c>
      <c r="H74" s="29">
        <v>26</v>
      </c>
      <c r="I74" s="53">
        <v>12.5</v>
      </c>
      <c r="J74" s="10" t="s">
        <v>20</v>
      </c>
      <c r="K74" s="29">
        <v>14.4</v>
      </c>
      <c r="L74" s="29">
        <v>7</v>
      </c>
      <c r="M74" s="30">
        <v>26</v>
      </c>
    </row>
    <row r="75" spans="1:13" s="40" customFormat="1" ht="14.25" customHeight="1">
      <c r="A75" s="85"/>
      <c r="B75" s="64">
        <v>27</v>
      </c>
      <c r="C75" s="71"/>
      <c r="D75" s="75" t="s">
        <v>38</v>
      </c>
      <c r="E75" s="67">
        <v>71.1</v>
      </c>
      <c r="F75" s="67">
        <v>37.3</v>
      </c>
      <c r="G75" s="73" t="s">
        <v>62</v>
      </c>
      <c r="H75" s="67">
        <v>24.7</v>
      </c>
      <c r="I75" s="69">
        <v>12.9</v>
      </c>
      <c r="J75" s="66" t="s">
        <v>20</v>
      </c>
      <c r="K75" s="67">
        <v>9.5</v>
      </c>
      <c r="L75" s="67">
        <v>5</v>
      </c>
      <c r="M75" s="70">
        <v>27</v>
      </c>
    </row>
    <row r="76" spans="1:13" s="40" customFormat="1" ht="8.25" customHeight="1">
      <c r="A76" s="77"/>
      <c r="B76" s="19"/>
      <c r="C76" s="2"/>
      <c r="D76" s="34"/>
      <c r="E76" s="29"/>
      <c r="F76" s="29"/>
      <c r="G76" s="56"/>
      <c r="H76" s="29"/>
      <c r="I76" s="53"/>
      <c r="J76" s="10"/>
      <c r="K76" s="29"/>
      <c r="L76" s="29"/>
      <c r="M76" s="30"/>
    </row>
    <row r="77" spans="1:13" s="40" customFormat="1" ht="14.25" customHeight="1">
      <c r="A77" s="77"/>
      <c r="B77" s="19">
        <v>28</v>
      </c>
      <c r="C77" s="2"/>
      <c r="D77" s="34" t="s">
        <v>38</v>
      </c>
      <c r="E77" s="29">
        <v>67.9</v>
      </c>
      <c r="F77" s="29">
        <v>34.4</v>
      </c>
      <c r="G77" s="56" t="s">
        <v>62</v>
      </c>
      <c r="H77" s="29">
        <v>28.9</v>
      </c>
      <c r="I77" s="53">
        <v>14.6</v>
      </c>
      <c r="J77" s="10" t="s">
        <v>20</v>
      </c>
      <c r="K77" s="29">
        <v>11.2</v>
      </c>
      <c r="L77" s="29">
        <v>5.7</v>
      </c>
      <c r="M77" s="30">
        <v>28</v>
      </c>
    </row>
    <row r="78" spans="1:13" s="40" customFormat="1" ht="14.25" customHeight="1">
      <c r="A78" s="35"/>
      <c r="B78" s="36">
        <v>29</v>
      </c>
      <c r="C78" s="37"/>
      <c r="D78" s="79" t="s">
        <v>38</v>
      </c>
      <c r="E78" s="38">
        <v>67.1</v>
      </c>
      <c r="F78" s="38">
        <v>36.1</v>
      </c>
      <c r="G78" s="80" t="s">
        <v>67</v>
      </c>
      <c r="H78" s="38">
        <v>24.9</v>
      </c>
      <c r="I78" s="91">
        <v>13.4</v>
      </c>
      <c r="J78" s="81" t="s">
        <v>60</v>
      </c>
      <c r="K78" s="38">
        <v>8.1</v>
      </c>
      <c r="L78" s="38">
        <v>4.4</v>
      </c>
      <c r="M78" s="39">
        <f>B78</f>
        <v>29</v>
      </c>
    </row>
    <row r="79" spans="1:12" ht="13.5">
      <c r="A79" s="43" t="s">
        <v>33</v>
      </c>
      <c r="B79" s="2"/>
      <c r="C79" s="2"/>
      <c r="D79" s="1"/>
      <c r="E79" s="1"/>
      <c r="F79" s="2"/>
      <c r="G79" s="3"/>
      <c r="H79" s="3"/>
      <c r="I79" s="1"/>
      <c r="J79" s="3"/>
      <c r="K79" s="3"/>
      <c r="L79" s="3"/>
    </row>
    <row r="80" spans="1:13" ht="13.5">
      <c r="A80" s="43" t="s">
        <v>34</v>
      </c>
      <c r="B80" s="2"/>
      <c r="C80" s="2"/>
      <c r="D80" s="1"/>
      <c r="E80" s="1"/>
      <c r="F80" s="2"/>
      <c r="G80" s="3"/>
      <c r="H80" s="3"/>
      <c r="I80" s="1"/>
      <c r="J80" s="3"/>
      <c r="K80" s="3"/>
      <c r="L80" s="3"/>
      <c r="M80" s="19"/>
    </row>
    <row r="81" spans="1:13" ht="13.5">
      <c r="A81" s="43" t="s">
        <v>36</v>
      </c>
      <c r="B81" s="2"/>
      <c r="C81" s="2"/>
      <c r="D81" s="1"/>
      <c r="E81" s="1"/>
      <c r="F81" s="2"/>
      <c r="G81" s="3"/>
      <c r="H81" s="3"/>
      <c r="I81" s="1"/>
      <c r="J81" s="3"/>
      <c r="K81" s="3"/>
      <c r="L81" s="3"/>
      <c r="M81" s="19"/>
    </row>
  </sheetData>
  <sheetProtection/>
  <mergeCells count="6">
    <mergeCell ref="A43:C43"/>
    <mergeCell ref="A5:C6"/>
    <mergeCell ref="D1:M1"/>
    <mergeCell ref="M5:M6"/>
    <mergeCell ref="A1:C1"/>
    <mergeCell ref="A4:C4"/>
  </mergeCells>
  <printOptions horizontalCentered="1" verticalCentered="1"/>
  <pageMargins left="0.5118110236220472" right="0.3937007874015748" top="0.5905511811023623" bottom="0.5905511811023623"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Yuri</dc:creator>
  <cp:keywords/>
  <dc:description/>
  <cp:lastModifiedBy>oitapref</cp:lastModifiedBy>
  <cp:lastPrinted>2020-02-17T02:51:29Z</cp:lastPrinted>
  <dcterms:created xsi:type="dcterms:W3CDTF">2002-01-16T04:16:00Z</dcterms:created>
  <dcterms:modified xsi:type="dcterms:W3CDTF">2020-02-17T02:51:35Z</dcterms:modified>
  <cp:category/>
  <cp:version/>
  <cp:contentType/>
  <cp:contentStatus/>
</cp:coreProperties>
</file>