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65" windowHeight="10395" activeTab="3"/>
  </bookViews>
  <sheets>
    <sheet name="表示登録者数" sheetId="1" r:id="rId1"/>
    <sheet name="入力用名簿" sheetId="2" r:id="rId2"/>
    <sheet name="総務省報告" sheetId="3" r:id="rId3"/>
    <sheet name="プレス" sheetId="4" r:id="rId4"/>
    <sheet name="告示" sheetId="5" r:id="rId5"/>
  </sheets>
  <definedNames>
    <definedName name="_xlnm.Print_Area" localSheetId="3">'プレス'!$A$1:$J$53</definedName>
    <definedName name="_xlnm.Print_Area" localSheetId="4">'告示'!$A$1:$I$38</definedName>
    <definedName name="_xlnm.Print_Area" localSheetId="2">'総務省報告'!$B$1:$Y$29</definedName>
    <definedName name="_xlnm.Print_Area" localSheetId="1">'入力用名簿'!$A$1:$W$29</definedName>
    <definedName name="_xlnm.Print_Area" localSheetId="0">'表示登録者数'!$A$1:$N$29</definedName>
    <definedName name="_xlnm.Print_Titles" localSheetId="2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<sst xmlns="http://schemas.openxmlformats.org/spreadsheetml/2006/main" count="310" uniqueCount="161">
  <si>
    <t>選挙人名簿登録者数報告</t>
  </si>
  <si>
    <t>大分県</t>
  </si>
  <si>
    <t>選</t>
  </si>
  <si>
    <t xml:space="preserve">    前回定時登録日現在に</t>
  </si>
  <si>
    <t xml:space="preserve">      定時登録にかかる</t>
  </si>
  <si>
    <t>　　　　選挙時登録者数</t>
  </si>
  <si>
    <t>　　　　選挙時登録にかかる</t>
  </si>
  <si>
    <t xml:space="preserve">      今回定時登録者数</t>
  </si>
  <si>
    <t>市区町村名</t>
  </si>
  <si>
    <t>挙</t>
  </si>
  <si>
    <t xml:space="preserve">    おける名簿登録者総数(A)</t>
  </si>
  <si>
    <t xml:space="preserve">      補正登録者数      (B)</t>
  </si>
  <si>
    <t>　　　　　</t>
  </si>
  <si>
    <t>(C)</t>
  </si>
  <si>
    <t>　　　　補正登録者数　　（D）</t>
  </si>
  <si>
    <t>(E)</t>
  </si>
  <si>
    <t>(F)</t>
  </si>
  <si>
    <t>録者総数       (A+B+C+D-E+F)</t>
  </si>
  <si>
    <t>備考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</si>
  <si>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</si>
  <si>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</si>
  <si>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</si>
  <si>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</si>
  <si>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</si>
  <si>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</si>
  <si>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</si>
  <si>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</si>
  <si>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</si>
  <si>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</si>
  <si>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</si>
  <si>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</si>
  <si>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</si>
  <si>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</si>
  <si>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</si>
  <si>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</si>
  <si>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</si>
  <si>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</si>
  <si>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</si>
  <si>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</si>
  <si>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.</t>
  </si>
  <si>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</si>
  <si>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</si>
  <si>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</si>
  <si>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</si>
  <si>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</si>
  <si>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</si>
  <si>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</si>
  <si>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</si>
  <si>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</si>
  <si>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</si>
  <si>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</si>
  <si>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</si>
  <si>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</si>
  <si>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</si>
  <si>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</si>
  <si>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</si>
  <si>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</si>
  <si>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</si>
  <si>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</si>
  <si>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</si>
  <si>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</si>
  <si>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</si>
  <si>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</si>
  <si>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</si>
  <si>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</si>
  <si>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</si>
  <si>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</si>
  <si>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</si>
  <si>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</si>
  <si>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</si>
  <si>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</si>
  <si>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</si>
  <si>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</si>
  <si>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</si>
  <si>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</si>
  <si>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</si>
  <si>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</si>
  <si>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</si>
  <si>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</si>
  <si>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</si>
  <si>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</si>
  <si>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</si>
  <si>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 xml:space="preserve">       　 抹消者数</t>
  </si>
  <si>
    <t>都道府県名</t>
  </si>
  <si>
    <t>　　左の補正登録者数</t>
  </si>
  <si>
    <t>　　選挙時登録者数</t>
  </si>
  <si>
    <t>　 左の補正登録者数</t>
  </si>
  <si>
    <t>　　　随時抹消者数</t>
  </si>
  <si>
    <t>3分の１</t>
  </si>
  <si>
    <t>市町村名</t>
  </si>
  <si>
    <t>男</t>
  </si>
  <si>
    <t>女</t>
  </si>
  <si>
    <t>計</t>
  </si>
  <si>
    <t>　の数</t>
  </si>
  <si>
    <t>別　府　市</t>
  </si>
  <si>
    <t>佐伯市</t>
  </si>
  <si>
    <t>津久見市</t>
  </si>
  <si>
    <t>豊後高田市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</si>
  <si>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</si>
  <si>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</si>
  <si>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</si>
  <si>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</si>
  <si>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</si>
  <si>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</si>
  <si>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</si>
  <si>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</si>
  <si>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</si>
  <si>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町村計</t>
  </si>
  <si>
    <t>県計</t>
  </si>
  <si>
    <t xml:space="preserve">  50分の１の数</t>
  </si>
  <si>
    <t>選挙人名簿登録者数</t>
  </si>
  <si>
    <t>衆議院小選挙区第３区</t>
  </si>
  <si>
    <t>大分市</t>
  </si>
  <si>
    <t>における名簿登録者数　　</t>
  </si>
  <si>
    <t xml:space="preserve">  における名簿登録者数　</t>
  </si>
  <si>
    <t>郡　計</t>
  </si>
  <si>
    <t>大分市</t>
  </si>
  <si>
    <t>中津市</t>
  </si>
  <si>
    <t>臼杵市</t>
  </si>
  <si>
    <t>豊後大野市</t>
  </si>
  <si>
    <t>大分市(注)</t>
  </si>
  <si>
    <t>今回定時登録日における名簿登</t>
  </si>
  <si>
    <t>大分市（第１区）</t>
  </si>
  <si>
    <t>大分市（第２区）</t>
  </si>
  <si>
    <t>日田市</t>
  </si>
  <si>
    <t>竹田市</t>
  </si>
  <si>
    <t>宇佐市</t>
  </si>
  <si>
    <t>　　名簿登録者数　（Ｂ）</t>
  </si>
  <si>
    <t>由布市</t>
  </si>
  <si>
    <t>（衆議院小選挙区別）</t>
  </si>
  <si>
    <t>市計</t>
  </si>
  <si>
    <t>国東市</t>
  </si>
  <si>
    <t>第７号様式（その２）</t>
  </si>
  <si>
    <t>杵築市</t>
  </si>
  <si>
    <t>由布市</t>
  </si>
  <si>
    <t>選挙区名</t>
  </si>
  <si>
    <t>(注)　第１区の大分市は旧大分市の区域、第２区の大分市は旧野津原町及び旧佐賀関町の区域です。</t>
  </si>
  <si>
    <t>国東市・姫島村</t>
  </si>
  <si>
    <t>九重町・玖珠町</t>
  </si>
  <si>
    <t>内訳</t>
  </si>
  <si>
    <t xml:space="preserve"> </t>
  </si>
  <si>
    <t>国東市</t>
  </si>
  <si>
    <t>姫島村</t>
  </si>
  <si>
    <t>-</t>
  </si>
  <si>
    <t>=</t>
  </si>
  <si>
    <t>=</t>
  </si>
  <si>
    <t>÷</t>
  </si>
  <si>
    <t>平成29年3月</t>
  </si>
  <si>
    <t>平成28年12月</t>
  </si>
  <si>
    <t>平成29年1月7日現在</t>
  </si>
  <si>
    <t>臼杵市長選挙時</t>
  </si>
  <si>
    <t>平成29年2月11日現在</t>
  </si>
  <si>
    <t>大分市議選挙時</t>
  </si>
  <si>
    <t>定時登録</t>
  </si>
  <si>
    <t>平成29年6月</t>
  </si>
  <si>
    <t>平成29年9月</t>
  </si>
  <si>
    <t>　   今回登録者数</t>
  </si>
  <si>
    <t>令和4年12月1日現在</t>
  </si>
  <si>
    <t>　　令和4年12月1日における</t>
  </si>
  <si>
    <t>令和5年3月1日現在</t>
  </si>
  <si>
    <t>　　令和5年3月1日における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</si>
</sst>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4" fillId="0" borderId="15" xfId="49" applyFont="1" applyBorder="1" applyAlignment="1">
      <alignment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6" fillId="0" borderId="15" xfId="49" applyFont="1" applyBorder="1" applyAlignment="1">
      <alignment/>
    </xf>
    <xf numFmtId="38" fontId="5" fillId="0" borderId="14" xfId="49" applyFont="1" applyBorder="1" applyAlignment="1">
      <alignment/>
    </xf>
    <xf numFmtId="38" fontId="4" fillId="0" borderId="16" xfId="49" applyFont="1" applyBorder="1" applyAlignment="1">
      <alignment/>
    </xf>
    <xf numFmtId="38" fontId="6" fillId="0" borderId="16" xfId="49" applyFont="1" applyBorder="1" applyAlignment="1">
      <alignment/>
    </xf>
    <xf numFmtId="38" fontId="2" fillId="0" borderId="0" xfId="49" applyFont="1" applyAlignment="1">
      <alignment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7" xfId="49" applyFont="1" applyBorder="1" applyAlignment="1" quotePrefix="1">
      <alignment horizontal="left"/>
    </xf>
    <xf numFmtId="38" fontId="2" fillId="0" borderId="18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13" xfId="49" applyFont="1" applyBorder="1" applyAlignment="1">
      <alignment/>
    </xf>
    <xf numFmtId="38" fontId="2" fillId="0" borderId="19" xfId="49" applyFont="1" applyBorder="1" applyAlignment="1">
      <alignment horizontal="distributed"/>
    </xf>
    <xf numFmtId="38" fontId="2" fillId="0" borderId="14" xfId="49" applyFont="1" applyBorder="1" applyAlignment="1">
      <alignment horizontal="center"/>
    </xf>
    <xf numFmtId="38" fontId="2" fillId="0" borderId="0" xfId="49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21" xfId="49" applyFont="1" applyBorder="1" applyAlignment="1">
      <alignment/>
    </xf>
    <xf numFmtId="38" fontId="2" fillId="0" borderId="19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38" fontId="5" fillId="0" borderId="0" xfId="49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 quotePrefix="1">
      <alignment horizontal="left"/>
    </xf>
    <xf numFmtId="0" fontId="2" fillId="0" borderId="21" xfId="0" applyFont="1" applyBorder="1" applyAlignment="1">
      <alignment horizontal="left"/>
    </xf>
    <xf numFmtId="38" fontId="2" fillId="0" borderId="15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38" fontId="3" fillId="0" borderId="15" xfId="49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49" applyFont="1" applyAlignment="1" quotePrefix="1">
      <alignment horizontal="left"/>
    </xf>
    <xf numFmtId="38" fontId="3" fillId="0" borderId="0" xfId="49" applyFont="1" applyAlignment="1">
      <alignment/>
    </xf>
    <xf numFmtId="38" fontId="2" fillId="0" borderId="22" xfId="49" applyFont="1" applyBorder="1" applyAlignment="1">
      <alignment/>
    </xf>
    <xf numFmtId="38" fontId="2" fillId="0" borderId="20" xfId="49" applyFont="1" applyBorder="1" applyAlignment="1">
      <alignment horizontal="center"/>
    </xf>
    <xf numFmtId="38" fontId="2" fillId="0" borderId="13" xfId="49" applyFont="1" applyBorder="1" applyAlignment="1">
      <alignment horizontal="right"/>
    </xf>
    <xf numFmtId="38" fontId="5" fillId="0" borderId="14" xfId="49" applyFont="1" applyBorder="1" applyAlignment="1">
      <alignment horizontal="center"/>
    </xf>
    <xf numFmtId="38" fontId="5" fillId="0" borderId="18" xfId="49" applyFont="1" applyBorder="1" applyAlignment="1">
      <alignment/>
    </xf>
    <xf numFmtId="38" fontId="5" fillId="0" borderId="0" xfId="49" applyFont="1" applyAlignment="1">
      <alignment horizontal="center"/>
    </xf>
    <xf numFmtId="38" fontId="5" fillId="0" borderId="0" xfId="49" applyFont="1" applyAlignment="1">
      <alignment horizontal="distributed"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5" fillId="0" borderId="20" xfId="49" applyFont="1" applyFill="1" applyBorder="1" applyAlignment="1">
      <alignment horizontal="distributed"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2" fillId="0" borderId="14" xfId="49" applyFont="1" applyBorder="1" applyAlignment="1">
      <alignment shrinkToFit="1"/>
    </xf>
    <xf numFmtId="38" fontId="5" fillId="0" borderId="0" xfId="0" applyNumberFormat="1" applyFont="1" applyBorder="1" applyAlignment="1">
      <alignment/>
    </xf>
    <xf numFmtId="49" fontId="5" fillId="0" borderId="0" xfId="49" applyNumberFormat="1" applyFont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horizontal="distributed"/>
    </xf>
    <xf numFmtId="38" fontId="7" fillId="0" borderId="12" xfId="49" applyFont="1" applyFill="1" applyBorder="1" applyAlignment="1">
      <alignment/>
    </xf>
    <xf numFmtId="38" fontId="5" fillId="0" borderId="18" xfId="49" applyFont="1" applyFill="1" applyBorder="1" applyAlignment="1">
      <alignment horizontal="distributed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5" fillId="0" borderId="0" xfId="49" applyFont="1" applyFill="1" applyAlignment="1">
      <alignment horizontal="center"/>
    </xf>
    <xf numFmtId="38" fontId="5" fillId="0" borderId="19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/>
      <protection locked="0"/>
    </xf>
    <xf numFmtId="38" fontId="5" fillId="0" borderId="23" xfId="49" applyFont="1" applyFill="1" applyBorder="1" applyAlignment="1" applyProtection="1">
      <alignment horizontal="center"/>
      <protection locked="0"/>
    </xf>
    <xf numFmtId="38" fontId="5" fillId="0" borderId="18" xfId="49" applyFont="1" applyFill="1" applyBorder="1" applyAlignment="1" applyProtection="1">
      <alignment horizontal="center"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/>
      <protection locked="0"/>
    </xf>
    <xf numFmtId="38" fontId="5" fillId="0" borderId="0" xfId="49" applyFont="1" applyFill="1" applyAlignment="1">
      <alignment horizontal="distributed"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 shrinkToFit="1"/>
      <protection locked="0"/>
    </xf>
    <xf numFmtId="38" fontId="2" fillId="0" borderId="15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5" fillId="0" borderId="22" xfId="49" applyFont="1" applyFill="1" applyBorder="1" applyAlignment="1" applyProtection="1">
      <alignment/>
      <protection locked="0"/>
    </xf>
    <xf numFmtId="38" fontId="2" fillId="0" borderId="19" xfId="0" applyNumberFormat="1" applyFont="1" applyBorder="1" applyAlignment="1">
      <alignment/>
    </xf>
    <xf numFmtId="38" fontId="2" fillId="0" borderId="18" xfId="49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5" fillId="0" borderId="24" xfId="49" applyFont="1" applyFill="1" applyBorder="1" applyAlignment="1" applyProtection="1">
      <alignment/>
      <protection locked="0"/>
    </xf>
    <xf numFmtId="38" fontId="5" fillId="33" borderId="0" xfId="49" applyFont="1" applyFill="1" applyBorder="1" applyAlignment="1" applyProtection="1">
      <alignment/>
      <protection locked="0"/>
    </xf>
    <xf numFmtId="38" fontId="5" fillId="33" borderId="20" xfId="49" applyFont="1" applyFill="1" applyBorder="1" applyAlignment="1" applyProtection="1">
      <alignment/>
      <protection locked="0"/>
    </xf>
    <xf numFmtId="38" fontId="5" fillId="33" borderId="14" xfId="49" applyFont="1" applyFill="1" applyBorder="1" applyAlignment="1" applyProtection="1">
      <alignment/>
      <protection locked="0"/>
    </xf>
    <xf numFmtId="38" fontId="5" fillId="33" borderId="18" xfId="49" applyFont="1" applyFill="1" applyBorder="1" applyAlignment="1" applyProtection="1">
      <alignment/>
      <protection locked="0"/>
    </xf>
    <xf numFmtId="38" fontId="5" fillId="33" borderId="19" xfId="49" applyFont="1" applyFill="1" applyBorder="1" applyAlignment="1" applyProtection="1">
      <alignment/>
      <protection locked="0"/>
    </xf>
    <xf numFmtId="38" fontId="5" fillId="33" borderId="23" xfId="49" applyFont="1" applyFill="1" applyBorder="1" applyAlignment="1" applyProtection="1">
      <alignment/>
      <protection locked="0"/>
    </xf>
    <xf numFmtId="38" fontId="5" fillId="33" borderId="16" xfId="49" applyFont="1" applyFill="1" applyBorder="1" applyAlignment="1" applyProtection="1">
      <alignment/>
      <protection locked="0"/>
    </xf>
    <xf numFmtId="38" fontId="5" fillId="0" borderId="18" xfId="0" applyNumberFormat="1" applyFont="1" applyBorder="1" applyAlignment="1">
      <alignment/>
    </xf>
    <xf numFmtId="176" fontId="5" fillId="33" borderId="18" xfId="49" applyNumberFormat="1" applyFont="1" applyFill="1" applyBorder="1" applyAlignment="1">
      <alignment horizontal="right" vertical="center"/>
    </xf>
    <xf numFmtId="38" fontId="2" fillId="0" borderId="19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5" fillId="0" borderId="0" xfId="49" applyFont="1" applyAlignment="1">
      <alignment vertical="center"/>
    </xf>
    <xf numFmtId="38" fontId="5" fillId="0" borderId="18" xfId="49" applyFont="1" applyBorder="1" applyAlignment="1">
      <alignment horizontal="distributed" vertical="center"/>
    </xf>
    <xf numFmtId="38" fontId="5" fillId="0" borderId="18" xfId="49" applyFont="1" applyBorder="1" applyAlignment="1">
      <alignment vertical="center"/>
    </xf>
    <xf numFmtId="38" fontId="5" fillId="0" borderId="20" xfId="49" applyFont="1" applyBorder="1" applyAlignment="1">
      <alignment horizontal="distributed" vertical="center"/>
    </xf>
    <xf numFmtId="38" fontId="5" fillId="0" borderId="20" xfId="49" applyFont="1" applyBorder="1" applyAlignment="1" quotePrefix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19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20" xfId="49" applyFont="1" applyBorder="1" applyAlignment="1" quotePrefix="1">
      <alignment horizontal="left" vertical="center"/>
    </xf>
    <xf numFmtId="38" fontId="5" fillId="0" borderId="18" xfId="49" applyFont="1" applyBorder="1" applyAlignment="1">
      <alignment horizontal="distributed" vertical="center" shrinkToFit="1"/>
    </xf>
    <xf numFmtId="38" fontId="5" fillId="33" borderId="20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38" fontId="5" fillId="0" borderId="20" xfId="49" applyFont="1" applyBorder="1" applyAlignment="1">
      <alignment horizontal="distributed" vertical="center" shrinkToFit="1"/>
    </xf>
    <xf numFmtId="38" fontId="5" fillId="0" borderId="20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distributed" vertical="center"/>
    </xf>
    <xf numFmtId="38" fontId="5" fillId="33" borderId="14" xfId="49" applyFont="1" applyFill="1" applyBorder="1" applyAlignment="1">
      <alignment vertical="center"/>
    </xf>
    <xf numFmtId="38" fontId="5" fillId="0" borderId="0" xfId="49" applyFont="1" applyAlignment="1">
      <alignment horizontal="distributed" vertical="center"/>
    </xf>
    <xf numFmtId="38" fontId="5" fillId="0" borderId="16" xfId="49" applyFont="1" applyBorder="1" applyAlignment="1" quotePrefix="1">
      <alignment horizontal="left" vertical="center"/>
    </xf>
    <xf numFmtId="38" fontId="5" fillId="0" borderId="23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5" fillId="0" borderId="19" xfId="49" applyFont="1" applyFill="1" applyBorder="1" applyAlignment="1" applyProtection="1">
      <alignment/>
      <protection locked="0"/>
    </xf>
    <xf numFmtId="38" fontId="7" fillId="0" borderId="12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38" fontId="5" fillId="0" borderId="20" xfId="49" applyFont="1" applyFill="1" applyBorder="1" applyAlignment="1">
      <alignment horizontal="distributed" shrinkToFit="1"/>
    </xf>
    <xf numFmtId="38" fontId="5" fillId="33" borderId="20" xfId="49" applyFont="1" applyFill="1" applyBorder="1" applyAlignment="1" applyProtection="1">
      <alignment horizontal="right"/>
      <protection locked="0"/>
    </xf>
    <xf numFmtId="38" fontId="5" fillId="33" borderId="22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>
      <alignment horizontal="center" shrinkToFit="1"/>
    </xf>
    <xf numFmtId="38" fontId="5" fillId="0" borderId="20" xfId="49" applyFont="1" applyFill="1" applyBorder="1" applyAlignment="1">
      <alignment horizontal="center" shrinkToFit="1"/>
    </xf>
    <xf numFmtId="38" fontId="5" fillId="0" borderId="0" xfId="49" applyFont="1" applyFill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0" borderId="19" xfId="49" applyFont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/>
    </xf>
    <xf numFmtId="38" fontId="5" fillId="33" borderId="18" xfId="49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0" borderId="0" xfId="49" applyFont="1" applyBorder="1" applyAlignment="1" quotePrefix="1">
      <alignment horizontal="left" vertical="center"/>
    </xf>
    <xf numFmtId="38" fontId="5" fillId="0" borderId="0" xfId="49" applyFont="1" applyBorder="1" applyAlignment="1">
      <alignment vertical="center"/>
    </xf>
    <xf numFmtId="49" fontId="5" fillId="0" borderId="0" xfId="49" applyNumberFormat="1" applyFont="1" applyAlignment="1">
      <alignment horizontal="center"/>
    </xf>
    <xf numFmtId="38" fontId="5" fillId="0" borderId="0" xfId="49" applyFont="1" applyAlignment="1">
      <alignment horizontal="right"/>
    </xf>
    <xf numFmtId="38" fontId="5" fillId="33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/>
    </xf>
    <xf numFmtId="38" fontId="7" fillId="0" borderId="24" xfId="49" applyFont="1" applyFill="1" applyBorder="1" applyAlignment="1" quotePrefix="1">
      <alignment/>
    </xf>
    <xf numFmtId="38" fontId="7" fillId="0" borderId="23" xfId="49" applyFont="1" applyFill="1" applyBorder="1" applyAlignment="1" quotePrefix="1">
      <alignment/>
    </xf>
    <xf numFmtId="178" fontId="5" fillId="0" borderId="0" xfId="49" applyNumberFormat="1" applyFont="1" applyAlignment="1">
      <alignment/>
    </xf>
    <xf numFmtId="185" fontId="5" fillId="0" borderId="0" xfId="49" applyNumberFormat="1" applyFont="1" applyAlignment="1">
      <alignment/>
    </xf>
    <xf numFmtId="178" fontId="5" fillId="0" borderId="0" xfId="49" applyNumberFormat="1" applyFont="1" applyAlignment="1">
      <alignment horizontal="right"/>
    </xf>
    <xf numFmtId="38" fontId="5" fillId="34" borderId="20" xfId="49" applyFont="1" applyFill="1" applyBorder="1" applyAlignment="1" applyProtection="1">
      <alignment/>
      <protection locked="0"/>
    </xf>
    <xf numFmtId="38" fontId="5" fillId="34" borderId="14" xfId="49" applyFont="1" applyFill="1" applyBorder="1" applyAlignment="1" applyProtection="1">
      <alignment/>
      <protection locked="0"/>
    </xf>
    <xf numFmtId="38" fontId="5" fillId="34" borderId="18" xfId="49" applyFont="1" applyFill="1" applyBorder="1" applyAlignment="1" applyProtection="1">
      <alignment/>
      <protection locked="0"/>
    </xf>
    <xf numFmtId="38" fontId="5" fillId="0" borderId="21" xfId="49" applyFont="1" applyFill="1" applyBorder="1" applyAlignment="1" applyProtection="1">
      <alignment/>
      <protection locked="0"/>
    </xf>
    <xf numFmtId="38" fontId="5" fillId="0" borderId="12" xfId="49" applyFont="1" applyFill="1" applyBorder="1" applyAlignment="1">
      <alignment horizontal="center"/>
    </xf>
    <xf numFmtId="38" fontId="5" fillId="0" borderId="17" xfId="49" applyFont="1" applyFill="1" applyBorder="1" applyAlignment="1">
      <alignment horizontal="center" wrapText="1"/>
    </xf>
    <xf numFmtId="38" fontId="5" fillId="0" borderId="10" xfId="49" applyFont="1" applyFill="1" applyBorder="1" applyAlignment="1" quotePrefix="1">
      <alignment horizontal="center" wrapText="1"/>
    </xf>
    <xf numFmtId="38" fontId="5" fillId="0" borderId="11" xfId="49" applyFont="1" applyFill="1" applyBorder="1" applyAlignment="1" quotePrefix="1">
      <alignment horizontal="center" wrapText="1"/>
    </xf>
    <xf numFmtId="38" fontId="5" fillId="0" borderId="15" xfId="49" applyFont="1" applyFill="1" applyBorder="1" applyAlignment="1">
      <alignment horizontal="center"/>
    </xf>
    <xf numFmtId="38" fontId="5" fillId="0" borderId="12" xfId="49" applyFont="1" applyFill="1" applyBorder="1" applyAlignment="1">
      <alignment horizontal="center"/>
    </xf>
    <xf numFmtId="38" fontId="5" fillId="0" borderId="13" xfId="49" applyFont="1" applyFill="1" applyBorder="1" applyAlignment="1">
      <alignment horizontal="center"/>
    </xf>
    <xf numFmtId="38" fontId="5" fillId="0" borderId="17" xfId="49" applyFont="1" applyFill="1" applyBorder="1" applyAlignment="1" quotePrefix="1">
      <alignment horizontal="center" wrapText="1"/>
    </xf>
    <xf numFmtId="38" fontId="7" fillId="0" borderId="17" xfId="49" applyFont="1" applyFill="1" applyBorder="1" applyAlignment="1">
      <alignment horizontal="center"/>
    </xf>
    <xf numFmtId="38" fontId="7" fillId="0" borderId="10" xfId="49" applyFont="1" applyFill="1" applyBorder="1" applyAlignment="1" quotePrefix="1">
      <alignment horizontal="center"/>
    </xf>
    <xf numFmtId="38" fontId="7" fillId="0" borderId="11" xfId="49" applyFont="1" applyFill="1" applyBorder="1" applyAlignment="1" quotePrefix="1">
      <alignment horizontal="center"/>
    </xf>
    <xf numFmtId="38" fontId="5" fillId="33" borderId="17" xfId="49" applyFont="1" applyFill="1" applyBorder="1" applyAlignment="1">
      <alignment horizontal="left" indent="1"/>
    </xf>
    <xf numFmtId="38" fontId="5" fillId="33" borderId="10" xfId="49" applyFont="1" applyFill="1" applyBorder="1" applyAlignment="1" quotePrefix="1">
      <alignment horizontal="left" indent="1"/>
    </xf>
    <xf numFmtId="38" fontId="5" fillId="33" borderId="11" xfId="49" applyFont="1" applyFill="1" applyBorder="1" applyAlignment="1" quotePrefix="1">
      <alignment horizontal="left" indent="1"/>
    </xf>
    <xf numFmtId="38" fontId="5" fillId="0" borderId="15" xfId="49" applyFont="1" applyFill="1" applyBorder="1" applyAlignment="1">
      <alignment horizontal="left" indent="1"/>
    </xf>
    <xf numFmtId="38" fontId="5" fillId="0" borderId="12" xfId="49" applyFont="1" applyFill="1" applyBorder="1" applyAlignment="1">
      <alignment horizontal="left" indent="1"/>
    </xf>
    <xf numFmtId="38" fontId="5" fillId="0" borderId="13" xfId="49" applyFont="1" applyFill="1" applyBorder="1" applyAlignment="1">
      <alignment horizontal="left" indent="1"/>
    </xf>
    <xf numFmtId="38" fontId="5" fillId="0" borderId="17" xfId="49" applyFont="1" applyFill="1" applyBorder="1" applyAlignment="1">
      <alignment horizontal="center"/>
    </xf>
    <xf numFmtId="38" fontId="5" fillId="0" borderId="10" xfId="49" applyFont="1" applyFill="1" applyBorder="1" applyAlignment="1" quotePrefix="1">
      <alignment horizontal="center"/>
    </xf>
    <xf numFmtId="38" fontId="5" fillId="0" borderId="11" xfId="49" applyFont="1" applyFill="1" applyBorder="1" applyAlignment="1" quotePrefix="1">
      <alignment horizontal="center"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6" xfId="49" applyFont="1" applyBorder="1" applyAlignment="1">
      <alignment horizontal="center"/>
    </xf>
    <xf numFmtId="38" fontId="2" fillId="0" borderId="24" xfId="49" applyFont="1" applyBorder="1" applyAlignment="1">
      <alignment horizontal="center"/>
    </xf>
    <xf numFmtId="38" fontId="2" fillId="0" borderId="23" xfId="49" applyFont="1" applyBorder="1" applyAlignment="1">
      <alignment horizontal="center"/>
    </xf>
    <xf numFmtId="38" fontId="5" fillId="0" borderId="17" xfId="49" applyFont="1" applyBorder="1" applyAlignment="1">
      <alignment horizontal="left" vertical="center"/>
    </xf>
    <xf numFmtId="38" fontId="5" fillId="0" borderId="10" xfId="49" applyFont="1" applyBorder="1" applyAlignment="1" quotePrefix="1">
      <alignment horizontal="left" vertical="center"/>
    </xf>
    <xf numFmtId="38" fontId="5" fillId="0" borderId="11" xfId="49" applyFont="1" applyBorder="1" applyAlignment="1" quotePrefix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12" xfId="49" applyFont="1" applyBorder="1" applyAlignment="1">
      <alignment horizontal="left" vertical="center"/>
    </xf>
    <xf numFmtId="38" fontId="5" fillId="0" borderId="13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33</xdr:row>
      <xdr:rowOff>9525</xdr:rowOff>
    </xdr:from>
    <xdr:to>
      <xdr:col>6</xdr:col>
      <xdr:colOff>0</xdr:colOff>
      <xdr:row>35</xdr:row>
      <xdr:rowOff>161925</xdr:rowOff>
    </xdr:to>
    <xdr:sp>
      <xdr:nvSpPr>
        <xdr:cNvPr id="1" name="右中かっこ 1"/>
        <xdr:cNvSpPr>
          <a:spLocks/>
        </xdr:cNvSpPr>
      </xdr:nvSpPr>
      <xdr:spPr>
        <a:xfrm rot="10800000" flipH="1">
          <a:off x="4962525" y="7343775"/>
          <a:ext cx="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</xdr:rowOff>
    </xdr:from>
    <xdr:to>
      <xdr:col>6</xdr:col>
      <xdr:colOff>114300</xdr:colOff>
      <xdr:row>35</xdr:row>
      <xdr:rowOff>161925</xdr:rowOff>
    </xdr:to>
    <xdr:sp>
      <xdr:nvSpPr>
        <xdr:cNvPr id="2" name="右中かっこ 2"/>
        <xdr:cNvSpPr>
          <a:spLocks/>
        </xdr:cNvSpPr>
      </xdr:nvSpPr>
      <xdr:spPr>
        <a:xfrm rot="10800000" flipH="1">
          <a:off x="4962525" y="7343775"/>
          <a:ext cx="11430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3"/>
  <sheetViews>
    <sheetView zoomScale="115" zoomScaleNormal="115" zoomScaleSheetLayoutView="100"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11" width="8.625" style="91" customWidth="1"/>
    <col min="12" max="20" width="8.625" style="71" customWidth="1"/>
    <col min="21" max="16384" width="9.00390625" style="71" customWidth="1"/>
  </cols>
  <sheetData>
    <row r="1" spans="2:20" ht="22.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158"/>
      <c r="M1" s="159"/>
      <c r="N1" s="160"/>
      <c r="O1" s="158"/>
      <c r="P1" s="159"/>
      <c r="Q1" s="160"/>
      <c r="R1" s="158"/>
      <c r="S1" s="159"/>
      <c r="T1" s="160"/>
    </row>
    <row r="2" spans="2:20" ht="13.5" customHeight="1">
      <c r="B2" s="74"/>
      <c r="C2" s="169" t="s">
        <v>148</v>
      </c>
      <c r="D2" s="170"/>
      <c r="E2" s="171"/>
      <c r="F2" s="175" t="s">
        <v>149</v>
      </c>
      <c r="G2" s="170"/>
      <c r="H2" s="171"/>
      <c r="I2" s="175" t="s">
        <v>151</v>
      </c>
      <c r="J2" s="170"/>
      <c r="K2" s="171"/>
      <c r="L2" s="169" t="s">
        <v>147</v>
      </c>
      <c r="M2" s="170"/>
      <c r="N2" s="171"/>
      <c r="O2" s="169" t="s">
        <v>154</v>
      </c>
      <c r="P2" s="170"/>
      <c r="Q2" s="171"/>
      <c r="R2" s="169" t="s">
        <v>155</v>
      </c>
      <c r="S2" s="170"/>
      <c r="T2" s="171"/>
    </row>
    <row r="3" spans="2:20" ht="13.5" customHeight="1">
      <c r="B3" s="65"/>
      <c r="C3" s="172" t="s">
        <v>153</v>
      </c>
      <c r="D3" s="173"/>
      <c r="E3" s="174"/>
      <c r="F3" s="172" t="s">
        <v>150</v>
      </c>
      <c r="G3" s="173"/>
      <c r="H3" s="174"/>
      <c r="I3" s="172" t="s">
        <v>152</v>
      </c>
      <c r="J3" s="173"/>
      <c r="K3" s="174"/>
      <c r="L3" s="172" t="s">
        <v>153</v>
      </c>
      <c r="M3" s="173"/>
      <c r="N3" s="174"/>
      <c r="O3" s="172" t="s">
        <v>153</v>
      </c>
      <c r="P3" s="173"/>
      <c r="Q3" s="174"/>
      <c r="R3" s="172" t="s">
        <v>153</v>
      </c>
      <c r="S3" s="173"/>
      <c r="T3" s="174"/>
    </row>
    <row r="4" spans="2:20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4" t="s">
        <v>91</v>
      </c>
      <c r="H4" s="85" t="s">
        <v>92</v>
      </c>
      <c r="I4" s="83" t="s">
        <v>90</v>
      </c>
      <c r="J4" s="84" t="s">
        <v>91</v>
      </c>
      <c r="K4" s="85" t="s">
        <v>92</v>
      </c>
      <c r="L4" s="83" t="s">
        <v>90</v>
      </c>
      <c r="M4" s="84" t="s">
        <v>91</v>
      </c>
      <c r="N4" s="85" t="s">
        <v>92</v>
      </c>
      <c r="O4" s="83" t="s">
        <v>90</v>
      </c>
      <c r="P4" s="84" t="s">
        <v>91</v>
      </c>
      <c r="Q4" s="85" t="s">
        <v>92</v>
      </c>
      <c r="R4" s="83" t="s">
        <v>90</v>
      </c>
      <c r="S4" s="84" t="s">
        <v>91</v>
      </c>
      <c r="T4" s="85" t="s">
        <v>92</v>
      </c>
    </row>
    <row r="5" spans="1:20" ht="13.5">
      <c r="A5" s="71">
        <v>1</v>
      </c>
      <c r="B5" s="144" t="s">
        <v>122</v>
      </c>
      <c r="C5" s="86">
        <v>25</v>
      </c>
      <c r="D5" s="87">
        <v>11</v>
      </c>
      <c r="E5" s="166">
        <f>C5+D5</f>
        <v>36</v>
      </c>
      <c r="F5" s="86"/>
      <c r="G5" s="87"/>
      <c r="H5" s="166">
        <f aca="true" t="shared" si="0" ref="H5:H29">F5+G5</f>
        <v>0</v>
      </c>
      <c r="I5" s="86">
        <v>11</v>
      </c>
      <c r="J5" s="87">
        <v>8</v>
      </c>
      <c r="K5" s="166">
        <f aca="true" t="shared" si="1" ref="K5:K29">I5+J5</f>
        <v>19</v>
      </c>
      <c r="L5" s="86">
        <v>1</v>
      </c>
      <c r="M5" s="87">
        <v>3</v>
      </c>
      <c r="N5" s="166">
        <f>L5+M5</f>
        <v>4</v>
      </c>
      <c r="O5" s="86">
        <v>45</v>
      </c>
      <c r="P5" s="87">
        <v>34</v>
      </c>
      <c r="Q5" s="166">
        <f>O5+P5</f>
        <v>79</v>
      </c>
      <c r="R5" s="86"/>
      <c r="S5" s="87"/>
      <c r="T5" s="166">
        <f>R5+S5</f>
        <v>0</v>
      </c>
    </row>
    <row r="6" spans="1:20" ht="13.5">
      <c r="A6" s="71">
        <v>2</v>
      </c>
      <c r="B6" s="145" t="s">
        <v>123</v>
      </c>
      <c r="C6" s="86">
        <v>0</v>
      </c>
      <c r="D6" s="87">
        <v>0</v>
      </c>
      <c r="E6" s="164">
        <f>C6+D6</f>
        <v>0</v>
      </c>
      <c r="F6" s="86"/>
      <c r="G6" s="87"/>
      <c r="H6" s="164">
        <f t="shared" si="0"/>
        <v>0</v>
      </c>
      <c r="I6" s="86">
        <v>0</v>
      </c>
      <c r="J6" s="87">
        <v>0</v>
      </c>
      <c r="K6" s="164">
        <f t="shared" si="1"/>
        <v>0</v>
      </c>
      <c r="L6" s="86">
        <v>0</v>
      </c>
      <c r="M6" s="87">
        <v>0</v>
      </c>
      <c r="N6" s="164">
        <f>L6+M6</f>
        <v>0</v>
      </c>
      <c r="O6" s="86">
        <v>1</v>
      </c>
      <c r="P6" s="87">
        <v>0</v>
      </c>
      <c r="Q6" s="164">
        <f>O6+P6</f>
        <v>1</v>
      </c>
      <c r="R6" s="86"/>
      <c r="S6" s="87"/>
      <c r="T6" s="164">
        <f>R6+S6</f>
        <v>0</v>
      </c>
    </row>
    <row r="7" spans="1:20" ht="13.5">
      <c r="A7" s="71">
        <v>3</v>
      </c>
      <c r="B7" s="65" t="s">
        <v>94</v>
      </c>
      <c r="C7" s="86">
        <v>8</v>
      </c>
      <c r="D7" s="87">
        <v>5</v>
      </c>
      <c r="E7" s="164">
        <f aca="true" t="shared" si="2" ref="E7:E29">C7+D7</f>
        <v>13</v>
      </c>
      <c r="F7" s="86"/>
      <c r="G7" s="87"/>
      <c r="H7" s="164">
        <f t="shared" si="0"/>
        <v>0</v>
      </c>
      <c r="I7" s="86"/>
      <c r="J7" s="87"/>
      <c r="K7" s="164">
        <f t="shared" si="1"/>
        <v>0</v>
      </c>
      <c r="L7" s="86">
        <v>8</v>
      </c>
      <c r="M7" s="87">
        <v>8</v>
      </c>
      <c r="N7" s="164">
        <f aca="true" t="shared" si="3" ref="N7:N29">L7+M7</f>
        <v>16</v>
      </c>
      <c r="O7" s="86">
        <v>6</v>
      </c>
      <c r="P7" s="87">
        <v>9</v>
      </c>
      <c r="Q7" s="164">
        <f aca="true" t="shared" si="4" ref="Q7:Q29">O7+P7</f>
        <v>15</v>
      </c>
      <c r="R7" s="86"/>
      <c r="S7" s="87"/>
      <c r="T7" s="164">
        <f aca="true" t="shared" si="5" ref="T7:T29">R7+S7</f>
        <v>0</v>
      </c>
    </row>
    <row r="8" spans="1:20" ht="13.5">
      <c r="A8" s="71">
        <v>4</v>
      </c>
      <c r="B8" s="141" t="s">
        <v>117</v>
      </c>
      <c r="C8" s="86">
        <v>8</v>
      </c>
      <c r="D8" s="87">
        <v>1</v>
      </c>
      <c r="E8" s="164">
        <f t="shared" si="2"/>
        <v>9</v>
      </c>
      <c r="F8" s="86"/>
      <c r="G8" s="87"/>
      <c r="H8" s="164">
        <f t="shared" si="0"/>
        <v>0</v>
      </c>
      <c r="I8" s="86"/>
      <c r="J8" s="87"/>
      <c r="K8" s="164">
        <f t="shared" si="1"/>
        <v>0</v>
      </c>
      <c r="L8" s="86">
        <v>6</v>
      </c>
      <c r="M8" s="87">
        <v>8</v>
      </c>
      <c r="N8" s="164">
        <f t="shared" si="3"/>
        <v>14</v>
      </c>
      <c r="O8" s="86">
        <v>16</v>
      </c>
      <c r="P8" s="87">
        <v>12</v>
      </c>
      <c r="Q8" s="164">
        <f t="shared" si="4"/>
        <v>28</v>
      </c>
      <c r="R8" s="86"/>
      <c r="S8" s="87"/>
      <c r="T8" s="164">
        <f t="shared" si="5"/>
        <v>0</v>
      </c>
    </row>
    <row r="9" spans="1:20" ht="13.5">
      <c r="A9" s="71">
        <v>5</v>
      </c>
      <c r="B9" s="141" t="s">
        <v>124</v>
      </c>
      <c r="C9" s="86">
        <v>0</v>
      </c>
      <c r="D9" s="87">
        <v>6</v>
      </c>
      <c r="E9" s="164">
        <f t="shared" si="2"/>
        <v>6</v>
      </c>
      <c r="F9" s="86"/>
      <c r="G9" s="87"/>
      <c r="H9" s="164">
        <f t="shared" si="0"/>
        <v>0</v>
      </c>
      <c r="I9" s="86"/>
      <c r="J9" s="87"/>
      <c r="K9" s="164">
        <f t="shared" si="1"/>
        <v>0</v>
      </c>
      <c r="L9" s="86">
        <v>2</v>
      </c>
      <c r="M9" s="87">
        <v>2</v>
      </c>
      <c r="N9" s="164">
        <f t="shared" si="3"/>
        <v>4</v>
      </c>
      <c r="O9" s="86">
        <v>9</v>
      </c>
      <c r="P9" s="87">
        <v>10</v>
      </c>
      <c r="Q9" s="164">
        <f t="shared" si="4"/>
        <v>19</v>
      </c>
      <c r="R9" s="86"/>
      <c r="S9" s="87"/>
      <c r="T9" s="164">
        <f t="shared" si="5"/>
        <v>0</v>
      </c>
    </row>
    <row r="10" spans="1:20" ht="13.5">
      <c r="A10" s="71">
        <v>6</v>
      </c>
      <c r="B10" s="141" t="s">
        <v>95</v>
      </c>
      <c r="C10" s="86">
        <v>5</v>
      </c>
      <c r="D10" s="87">
        <v>3</v>
      </c>
      <c r="E10" s="164">
        <f t="shared" si="2"/>
        <v>8</v>
      </c>
      <c r="F10" s="86"/>
      <c r="G10" s="87"/>
      <c r="H10" s="164">
        <f t="shared" si="0"/>
        <v>0</v>
      </c>
      <c r="I10" s="86"/>
      <c r="J10" s="87"/>
      <c r="K10" s="164">
        <f t="shared" si="1"/>
        <v>0</v>
      </c>
      <c r="L10" s="86">
        <v>1</v>
      </c>
      <c r="M10" s="87">
        <v>1</v>
      </c>
      <c r="N10" s="164">
        <f t="shared" si="3"/>
        <v>2</v>
      </c>
      <c r="O10" s="86">
        <v>2</v>
      </c>
      <c r="P10" s="87">
        <v>3</v>
      </c>
      <c r="Q10" s="164">
        <f t="shared" si="4"/>
        <v>5</v>
      </c>
      <c r="R10" s="86"/>
      <c r="S10" s="87"/>
      <c r="T10" s="164">
        <f t="shared" si="5"/>
        <v>0</v>
      </c>
    </row>
    <row r="11" spans="1:20" ht="13.5">
      <c r="A11" s="71">
        <v>7</v>
      </c>
      <c r="B11" s="141" t="s">
        <v>118</v>
      </c>
      <c r="C11" s="86">
        <v>1</v>
      </c>
      <c r="D11" s="87">
        <v>1</v>
      </c>
      <c r="E11" s="164">
        <f t="shared" si="2"/>
        <v>2</v>
      </c>
      <c r="F11" s="86">
        <v>1</v>
      </c>
      <c r="G11" s="87">
        <v>1</v>
      </c>
      <c r="H11" s="164">
        <f t="shared" si="0"/>
        <v>2</v>
      </c>
      <c r="I11" s="86"/>
      <c r="J11" s="87"/>
      <c r="K11" s="164">
        <f t="shared" si="1"/>
        <v>0</v>
      </c>
      <c r="L11" s="86">
        <v>2</v>
      </c>
      <c r="M11" s="87">
        <v>3</v>
      </c>
      <c r="N11" s="164">
        <f t="shared" si="3"/>
        <v>5</v>
      </c>
      <c r="O11" s="86">
        <v>5</v>
      </c>
      <c r="P11" s="87">
        <v>6</v>
      </c>
      <c r="Q11" s="164">
        <f t="shared" si="4"/>
        <v>11</v>
      </c>
      <c r="R11" s="86"/>
      <c r="S11" s="87"/>
      <c r="T11" s="164">
        <f t="shared" si="5"/>
        <v>0</v>
      </c>
    </row>
    <row r="12" spans="1:20" ht="13.5">
      <c r="A12" s="71">
        <v>8</v>
      </c>
      <c r="B12" s="65" t="s">
        <v>96</v>
      </c>
      <c r="C12" s="86">
        <v>0</v>
      </c>
      <c r="D12" s="87">
        <v>0</v>
      </c>
      <c r="E12" s="164">
        <f t="shared" si="2"/>
        <v>0</v>
      </c>
      <c r="F12" s="86"/>
      <c r="G12" s="87"/>
      <c r="H12" s="164">
        <f t="shared" si="0"/>
        <v>0</v>
      </c>
      <c r="I12" s="86"/>
      <c r="J12" s="87"/>
      <c r="K12" s="164">
        <f t="shared" si="1"/>
        <v>0</v>
      </c>
      <c r="L12" s="86">
        <v>3</v>
      </c>
      <c r="M12" s="87">
        <v>1</v>
      </c>
      <c r="N12" s="164">
        <f t="shared" si="3"/>
        <v>4</v>
      </c>
      <c r="O12" s="86">
        <v>1</v>
      </c>
      <c r="P12" s="87">
        <v>3</v>
      </c>
      <c r="Q12" s="164">
        <f t="shared" si="4"/>
        <v>4</v>
      </c>
      <c r="R12" s="86"/>
      <c r="S12" s="87"/>
      <c r="T12" s="164">
        <f t="shared" si="5"/>
        <v>0</v>
      </c>
    </row>
    <row r="13" spans="1:20" ht="13.5">
      <c r="A13" s="71">
        <v>9</v>
      </c>
      <c r="B13" s="141" t="s">
        <v>125</v>
      </c>
      <c r="C13" s="86">
        <v>2</v>
      </c>
      <c r="D13" s="87">
        <v>0</v>
      </c>
      <c r="E13" s="164">
        <f t="shared" si="2"/>
        <v>2</v>
      </c>
      <c r="F13" s="86"/>
      <c r="G13" s="87"/>
      <c r="H13" s="164">
        <f t="shared" si="0"/>
        <v>0</v>
      </c>
      <c r="I13" s="86"/>
      <c r="J13" s="87"/>
      <c r="K13" s="164">
        <f t="shared" si="1"/>
        <v>0</v>
      </c>
      <c r="L13" s="86">
        <v>1</v>
      </c>
      <c r="M13" s="87">
        <v>5</v>
      </c>
      <c r="N13" s="164">
        <f t="shared" si="3"/>
        <v>6</v>
      </c>
      <c r="O13" s="86">
        <v>0</v>
      </c>
      <c r="P13" s="87">
        <v>1</v>
      </c>
      <c r="Q13" s="164">
        <f t="shared" si="4"/>
        <v>1</v>
      </c>
      <c r="R13" s="86"/>
      <c r="S13" s="87"/>
      <c r="T13" s="164">
        <f t="shared" si="5"/>
        <v>0</v>
      </c>
    </row>
    <row r="14" spans="1:20" ht="13.5">
      <c r="A14" s="71">
        <v>10</v>
      </c>
      <c r="B14" s="141" t="s">
        <v>97</v>
      </c>
      <c r="C14" s="86">
        <v>2</v>
      </c>
      <c r="D14" s="87">
        <v>1</v>
      </c>
      <c r="E14" s="164">
        <f t="shared" si="2"/>
        <v>3</v>
      </c>
      <c r="F14" s="86"/>
      <c r="G14" s="87"/>
      <c r="H14" s="164">
        <f t="shared" si="0"/>
        <v>0</v>
      </c>
      <c r="I14" s="86"/>
      <c r="J14" s="87"/>
      <c r="K14" s="164">
        <f t="shared" si="1"/>
        <v>0</v>
      </c>
      <c r="L14" s="86">
        <v>1</v>
      </c>
      <c r="M14" s="87">
        <v>2</v>
      </c>
      <c r="N14" s="164">
        <f t="shared" si="3"/>
        <v>3</v>
      </c>
      <c r="O14" s="86">
        <v>1</v>
      </c>
      <c r="P14" s="87">
        <v>0</v>
      </c>
      <c r="Q14" s="164">
        <f t="shared" si="4"/>
        <v>1</v>
      </c>
      <c r="R14" s="86"/>
      <c r="S14" s="87"/>
      <c r="T14" s="164">
        <f t="shared" si="5"/>
        <v>0</v>
      </c>
    </row>
    <row r="15" spans="1:20" ht="13.5">
      <c r="A15" s="71">
        <v>11</v>
      </c>
      <c r="B15" s="65" t="s">
        <v>98</v>
      </c>
      <c r="C15" s="86">
        <v>3</v>
      </c>
      <c r="D15" s="87">
        <v>2</v>
      </c>
      <c r="E15" s="164">
        <f t="shared" si="2"/>
        <v>5</v>
      </c>
      <c r="F15" s="86"/>
      <c r="G15" s="87"/>
      <c r="H15" s="164">
        <f t="shared" si="0"/>
        <v>0</v>
      </c>
      <c r="I15" s="86"/>
      <c r="J15" s="87"/>
      <c r="K15" s="164">
        <f t="shared" si="1"/>
        <v>0</v>
      </c>
      <c r="L15" s="86">
        <v>2</v>
      </c>
      <c r="M15" s="87">
        <v>2</v>
      </c>
      <c r="N15" s="164">
        <f t="shared" si="3"/>
        <v>4</v>
      </c>
      <c r="O15" s="86">
        <v>6</v>
      </c>
      <c r="P15" s="87">
        <v>3</v>
      </c>
      <c r="Q15" s="164">
        <f t="shared" si="4"/>
        <v>9</v>
      </c>
      <c r="R15" s="86"/>
      <c r="S15" s="87"/>
      <c r="T15" s="164">
        <f t="shared" si="5"/>
        <v>0</v>
      </c>
    </row>
    <row r="16" spans="1:20" ht="13.5">
      <c r="A16" s="71">
        <v>12</v>
      </c>
      <c r="B16" s="141" t="s">
        <v>126</v>
      </c>
      <c r="C16" s="86">
        <v>2</v>
      </c>
      <c r="D16" s="87">
        <v>2</v>
      </c>
      <c r="E16" s="164">
        <f t="shared" si="2"/>
        <v>4</v>
      </c>
      <c r="F16" s="86"/>
      <c r="G16" s="87"/>
      <c r="H16" s="164">
        <f t="shared" si="0"/>
        <v>0</v>
      </c>
      <c r="I16" s="86"/>
      <c r="J16" s="87"/>
      <c r="K16" s="164">
        <f t="shared" si="1"/>
        <v>0</v>
      </c>
      <c r="L16" s="86">
        <v>3</v>
      </c>
      <c r="M16" s="87">
        <v>3</v>
      </c>
      <c r="N16" s="164">
        <f t="shared" si="3"/>
        <v>6</v>
      </c>
      <c r="O16" s="86">
        <v>1</v>
      </c>
      <c r="P16" s="87">
        <v>0</v>
      </c>
      <c r="Q16" s="164">
        <f t="shared" si="4"/>
        <v>1</v>
      </c>
      <c r="R16" s="86"/>
      <c r="S16" s="87"/>
      <c r="T16" s="164">
        <f t="shared" si="5"/>
        <v>0</v>
      </c>
    </row>
    <row r="17" spans="1:20" ht="13.5">
      <c r="A17" s="71">
        <v>13</v>
      </c>
      <c r="B17" s="141" t="s">
        <v>119</v>
      </c>
      <c r="C17" s="86">
        <v>3</v>
      </c>
      <c r="D17" s="87">
        <v>3</v>
      </c>
      <c r="E17" s="164">
        <f t="shared" si="2"/>
        <v>6</v>
      </c>
      <c r="F17" s="86"/>
      <c r="G17" s="87"/>
      <c r="H17" s="164">
        <f t="shared" si="0"/>
        <v>0</v>
      </c>
      <c r="I17" s="86"/>
      <c r="J17" s="87"/>
      <c r="K17" s="164">
        <f t="shared" si="1"/>
        <v>0</v>
      </c>
      <c r="L17" s="86">
        <v>1</v>
      </c>
      <c r="M17" s="87">
        <v>1</v>
      </c>
      <c r="N17" s="164">
        <f t="shared" si="3"/>
        <v>2</v>
      </c>
      <c r="O17" s="86">
        <v>0</v>
      </c>
      <c r="P17" s="87">
        <v>1</v>
      </c>
      <c r="Q17" s="164">
        <f t="shared" si="4"/>
        <v>1</v>
      </c>
      <c r="R17" s="86"/>
      <c r="S17" s="87"/>
      <c r="T17" s="164">
        <f t="shared" si="5"/>
        <v>0</v>
      </c>
    </row>
    <row r="18" spans="1:20" ht="13.5">
      <c r="A18" s="71">
        <v>14</v>
      </c>
      <c r="B18" s="141" t="s">
        <v>128</v>
      </c>
      <c r="C18" s="86">
        <v>5</v>
      </c>
      <c r="D18" s="87">
        <v>5</v>
      </c>
      <c r="E18" s="164">
        <f t="shared" si="2"/>
        <v>10</v>
      </c>
      <c r="F18" s="86"/>
      <c r="G18" s="87"/>
      <c r="H18" s="164">
        <f t="shared" si="0"/>
        <v>0</v>
      </c>
      <c r="I18" s="86"/>
      <c r="J18" s="87"/>
      <c r="K18" s="164">
        <f t="shared" si="1"/>
        <v>0</v>
      </c>
      <c r="L18" s="86">
        <v>0</v>
      </c>
      <c r="M18" s="87">
        <v>2</v>
      </c>
      <c r="N18" s="164">
        <f t="shared" si="3"/>
        <v>2</v>
      </c>
      <c r="O18" s="86">
        <v>3</v>
      </c>
      <c r="P18" s="87">
        <v>2</v>
      </c>
      <c r="Q18" s="164">
        <f t="shared" si="4"/>
        <v>5</v>
      </c>
      <c r="R18" s="86"/>
      <c r="S18" s="87"/>
      <c r="T18" s="164">
        <f t="shared" si="5"/>
        <v>0</v>
      </c>
    </row>
    <row r="19" spans="1:20" ht="13.5">
      <c r="A19" s="71">
        <v>15</v>
      </c>
      <c r="B19" s="141" t="s">
        <v>131</v>
      </c>
      <c r="C19" s="86">
        <v>0</v>
      </c>
      <c r="D19" s="86">
        <v>0</v>
      </c>
      <c r="E19" s="164">
        <f t="shared" si="2"/>
        <v>0</v>
      </c>
      <c r="F19" s="86"/>
      <c r="G19" s="86"/>
      <c r="H19" s="164">
        <f t="shared" si="0"/>
        <v>0</v>
      </c>
      <c r="I19" s="86"/>
      <c r="J19" s="86"/>
      <c r="K19" s="164">
        <f t="shared" si="1"/>
        <v>0</v>
      </c>
      <c r="L19" s="86">
        <v>2</v>
      </c>
      <c r="M19" s="86">
        <v>1</v>
      </c>
      <c r="N19" s="164">
        <f t="shared" si="3"/>
        <v>3</v>
      </c>
      <c r="O19" s="86">
        <v>4</v>
      </c>
      <c r="P19" s="86">
        <v>3</v>
      </c>
      <c r="Q19" s="164">
        <f t="shared" si="4"/>
        <v>7</v>
      </c>
      <c r="R19" s="86"/>
      <c r="S19" s="86"/>
      <c r="T19" s="164">
        <f t="shared" si="5"/>
        <v>0</v>
      </c>
    </row>
    <row r="20" spans="2:20" ht="13.5">
      <c r="B20" s="89" t="s">
        <v>99</v>
      </c>
      <c r="C20" s="165">
        <f>SUM(C5:C19)</f>
        <v>64</v>
      </c>
      <c r="D20" s="165">
        <f>SUM(D5:D19)</f>
        <v>40</v>
      </c>
      <c r="E20" s="165">
        <f t="shared" si="2"/>
        <v>104</v>
      </c>
      <c r="F20" s="165">
        <f>SUM(F5:F19)</f>
        <v>1</v>
      </c>
      <c r="G20" s="165">
        <f>SUM(G5:G19)</f>
        <v>1</v>
      </c>
      <c r="H20" s="165">
        <f t="shared" si="0"/>
        <v>2</v>
      </c>
      <c r="I20" s="165">
        <f>SUM(I5:I19)</f>
        <v>11</v>
      </c>
      <c r="J20" s="165">
        <f>SUM(J5:J19)</f>
        <v>8</v>
      </c>
      <c r="K20" s="165">
        <f t="shared" si="1"/>
        <v>19</v>
      </c>
      <c r="L20" s="165">
        <f>SUM(L5:L19)</f>
        <v>33</v>
      </c>
      <c r="M20" s="165">
        <f>SUM(M5:M19)</f>
        <v>42</v>
      </c>
      <c r="N20" s="165">
        <f t="shared" si="3"/>
        <v>75</v>
      </c>
      <c r="O20" s="165">
        <f>SUM(O5:O19)</f>
        <v>100</v>
      </c>
      <c r="P20" s="165">
        <f>SUM(P5:P19)</f>
        <v>87</v>
      </c>
      <c r="Q20" s="165">
        <f t="shared" si="4"/>
        <v>187</v>
      </c>
      <c r="R20" s="165">
        <f>SUM(R5:R19)</f>
        <v>0</v>
      </c>
      <c r="S20" s="165">
        <f>SUM(S5:S19)</f>
        <v>0</v>
      </c>
      <c r="T20" s="165">
        <f t="shared" si="5"/>
        <v>0</v>
      </c>
    </row>
    <row r="21" spans="1:20" ht="13.5">
      <c r="A21" s="71">
        <v>16</v>
      </c>
      <c r="B21" s="65" t="s">
        <v>100</v>
      </c>
      <c r="C21" s="86">
        <v>0</v>
      </c>
      <c r="D21" s="87">
        <v>0</v>
      </c>
      <c r="E21" s="164">
        <f t="shared" si="2"/>
        <v>0</v>
      </c>
      <c r="F21" s="86"/>
      <c r="G21" s="87"/>
      <c r="H21" s="164">
        <f t="shared" si="0"/>
        <v>0</v>
      </c>
      <c r="I21" s="86"/>
      <c r="J21" s="87"/>
      <c r="K21" s="164">
        <f t="shared" si="1"/>
        <v>0</v>
      </c>
      <c r="L21" s="86">
        <v>0</v>
      </c>
      <c r="M21" s="87">
        <v>0</v>
      </c>
      <c r="N21" s="164">
        <f t="shared" si="3"/>
        <v>0</v>
      </c>
      <c r="O21" s="86">
        <v>0</v>
      </c>
      <c r="P21" s="87">
        <v>0</v>
      </c>
      <c r="Q21" s="164">
        <f t="shared" si="4"/>
        <v>0</v>
      </c>
      <c r="R21" s="86"/>
      <c r="S21" s="87"/>
      <c r="T21" s="164">
        <f t="shared" si="5"/>
        <v>0</v>
      </c>
    </row>
    <row r="22" spans="2:20" ht="13.5">
      <c r="B22" s="89" t="s">
        <v>101</v>
      </c>
      <c r="C22" s="165">
        <f>C21</f>
        <v>0</v>
      </c>
      <c r="D22" s="165">
        <f>D21</f>
        <v>0</v>
      </c>
      <c r="E22" s="165">
        <f t="shared" si="2"/>
        <v>0</v>
      </c>
      <c r="F22" s="165">
        <f>F21</f>
        <v>0</v>
      </c>
      <c r="G22" s="165">
        <f>G21</f>
        <v>0</v>
      </c>
      <c r="H22" s="165">
        <f t="shared" si="0"/>
        <v>0</v>
      </c>
      <c r="I22" s="165">
        <f>I21</f>
        <v>0</v>
      </c>
      <c r="J22" s="165">
        <f>J21</f>
        <v>0</v>
      </c>
      <c r="K22" s="165">
        <f t="shared" si="1"/>
        <v>0</v>
      </c>
      <c r="L22" s="165">
        <f>L21</f>
        <v>0</v>
      </c>
      <c r="M22" s="165">
        <f>M21</f>
        <v>0</v>
      </c>
      <c r="N22" s="165">
        <f t="shared" si="3"/>
        <v>0</v>
      </c>
      <c r="O22" s="165">
        <f>O21</f>
        <v>0</v>
      </c>
      <c r="P22" s="165">
        <f>P21</f>
        <v>0</v>
      </c>
      <c r="Q22" s="165">
        <f t="shared" si="4"/>
        <v>0</v>
      </c>
      <c r="R22" s="165">
        <f>R21</f>
        <v>0</v>
      </c>
      <c r="S22" s="165">
        <f>S21</f>
        <v>0</v>
      </c>
      <c r="T22" s="165">
        <f t="shared" si="5"/>
        <v>0</v>
      </c>
    </row>
    <row r="23" spans="1:20" ht="13.5">
      <c r="A23" s="71">
        <v>17</v>
      </c>
      <c r="B23" s="65" t="s">
        <v>102</v>
      </c>
      <c r="C23" s="90">
        <v>2</v>
      </c>
      <c r="D23" s="104">
        <v>0</v>
      </c>
      <c r="E23" s="164">
        <f t="shared" si="2"/>
        <v>2</v>
      </c>
      <c r="F23" s="90"/>
      <c r="G23" s="104"/>
      <c r="H23" s="164">
        <f t="shared" si="0"/>
        <v>0</v>
      </c>
      <c r="I23" s="90"/>
      <c r="J23" s="104"/>
      <c r="K23" s="164">
        <f t="shared" si="1"/>
        <v>0</v>
      </c>
      <c r="L23" s="90">
        <v>0</v>
      </c>
      <c r="M23" s="104">
        <v>0</v>
      </c>
      <c r="N23" s="164">
        <f t="shared" si="3"/>
        <v>0</v>
      </c>
      <c r="O23" s="90">
        <v>3</v>
      </c>
      <c r="P23" s="104">
        <v>0</v>
      </c>
      <c r="Q23" s="164">
        <f t="shared" si="4"/>
        <v>3</v>
      </c>
      <c r="R23" s="90"/>
      <c r="S23" s="104"/>
      <c r="T23" s="164">
        <f t="shared" si="5"/>
        <v>0</v>
      </c>
    </row>
    <row r="24" spans="2:20" ht="13.5">
      <c r="B24" s="89" t="s">
        <v>103</v>
      </c>
      <c r="C24" s="165">
        <f>C23</f>
        <v>2</v>
      </c>
      <c r="D24" s="165">
        <f>D23</f>
        <v>0</v>
      </c>
      <c r="E24" s="165">
        <f t="shared" si="2"/>
        <v>2</v>
      </c>
      <c r="F24" s="165">
        <f>F23</f>
        <v>0</v>
      </c>
      <c r="G24" s="165">
        <f>G23</f>
        <v>0</v>
      </c>
      <c r="H24" s="165">
        <f t="shared" si="0"/>
        <v>0</v>
      </c>
      <c r="I24" s="165">
        <f>I23</f>
        <v>0</v>
      </c>
      <c r="J24" s="165">
        <f>J23</f>
        <v>0</v>
      </c>
      <c r="K24" s="165">
        <f t="shared" si="1"/>
        <v>0</v>
      </c>
      <c r="L24" s="165">
        <f>L23</f>
        <v>0</v>
      </c>
      <c r="M24" s="165">
        <f>M23</f>
        <v>0</v>
      </c>
      <c r="N24" s="165">
        <f t="shared" si="3"/>
        <v>0</v>
      </c>
      <c r="O24" s="165">
        <f>O23</f>
        <v>3</v>
      </c>
      <c r="P24" s="165">
        <f>P23</f>
        <v>0</v>
      </c>
      <c r="Q24" s="165">
        <f t="shared" si="4"/>
        <v>3</v>
      </c>
      <c r="R24" s="165">
        <f>R23</f>
        <v>0</v>
      </c>
      <c r="S24" s="165">
        <f>S23</f>
        <v>0</v>
      </c>
      <c r="T24" s="165">
        <f t="shared" si="5"/>
        <v>0</v>
      </c>
    </row>
    <row r="25" spans="1:20" ht="13.5">
      <c r="A25" s="71">
        <v>18</v>
      </c>
      <c r="B25" s="65" t="s">
        <v>104</v>
      </c>
      <c r="C25" s="86">
        <v>0</v>
      </c>
      <c r="D25" s="87">
        <v>3</v>
      </c>
      <c r="E25" s="164">
        <f t="shared" si="2"/>
        <v>3</v>
      </c>
      <c r="F25" s="86"/>
      <c r="G25" s="87"/>
      <c r="H25" s="164">
        <f t="shared" si="0"/>
        <v>0</v>
      </c>
      <c r="I25" s="86"/>
      <c r="J25" s="87"/>
      <c r="K25" s="164">
        <f t="shared" si="1"/>
        <v>0</v>
      </c>
      <c r="L25" s="86">
        <v>0</v>
      </c>
      <c r="M25" s="87">
        <v>0</v>
      </c>
      <c r="N25" s="164">
        <f t="shared" si="3"/>
        <v>0</v>
      </c>
      <c r="O25" s="86">
        <v>0</v>
      </c>
      <c r="P25" s="87">
        <v>0</v>
      </c>
      <c r="Q25" s="164">
        <f t="shared" si="4"/>
        <v>0</v>
      </c>
      <c r="R25" s="86"/>
      <c r="S25" s="87"/>
      <c r="T25" s="164">
        <f t="shared" si="5"/>
        <v>0</v>
      </c>
    </row>
    <row r="26" spans="1:20" ht="13.5">
      <c r="A26" s="71">
        <v>19</v>
      </c>
      <c r="B26" s="65" t="s">
        <v>105</v>
      </c>
      <c r="C26" s="86">
        <v>1</v>
      </c>
      <c r="D26" s="87">
        <v>0</v>
      </c>
      <c r="E26" s="164">
        <f t="shared" si="2"/>
        <v>1</v>
      </c>
      <c r="F26" s="86"/>
      <c r="G26" s="87"/>
      <c r="H26" s="164">
        <f t="shared" si="0"/>
        <v>0</v>
      </c>
      <c r="I26" s="86"/>
      <c r="J26" s="87"/>
      <c r="K26" s="164">
        <f t="shared" si="1"/>
        <v>0</v>
      </c>
      <c r="L26" s="86">
        <v>0</v>
      </c>
      <c r="M26" s="87">
        <v>0</v>
      </c>
      <c r="N26" s="164">
        <f t="shared" si="3"/>
        <v>0</v>
      </c>
      <c r="O26" s="86">
        <v>1</v>
      </c>
      <c r="P26" s="87">
        <v>1</v>
      </c>
      <c r="Q26" s="164">
        <f t="shared" si="4"/>
        <v>2</v>
      </c>
      <c r="R26" s="86"/>
      <c r="S26" s="87"/>
      <c r="T26" s="164">
        <f t="shared" si="5"/>
        <v>0</v>
      </c>
    </row>
    <row r="27" spans="2:20" ht="13.5">
      <c r="B27" s="89" t="s">
        <v>106</v>
      </c>
      <c r="C27" s="165">
        <f>C25+C26</f>
        <v>1</v>
      </c>
      <c r="D27" s="165">
        <f>D25+D26</f>
        <v>3</v>
      </c>
      <c r="E27" s="165">
        <f t="shared" si="2"/>
        <v>4</v>
      </c>
      <c r="F27" s="165">
        <f>F25+F26</f>
        <v>0</v>
      </c>
      <c r="G27" s="165">
        <f>G25+G26</f>
        <v>0</v>
      </c>
      <c r="H27" s="165">
        <f t="shared" si="0"/>
        <v>0</v>
      </c>
      <c r="I27" s="165">
        <f>I25+I26</f>
        <v>0</v>
      </c>
      <c r="J27" s="165">
        <f>J25+J26</f>
        <v>0</v>
      </c>
      <c r="K27" s="165">
        <f t="shared" si="1"/>
        <v>0</v>
      </c>
      <c r="L27" s="165">
        <f>L25+L26</f>
        <v>0</v>
      </c>
      <c r="M27" s="165">
        <f>M25+M26</f>
        <v>0</v>
      </c>
      <c r="N27" s="165">
        <f t="shared" si="3"/>
        <v>0</v>
      </c>
      <c r="O27" s="165">
        <f>O25+O26</f>
        <v>1</v>
      </c>
      <c r="P27" s="165">
        <f>P25+P26</f>
        <v>1</v>
      </c>
      <c r="Q27" s="165">
        <f t="shared" si="4"/>
        <v>2</v>
      </c>
      <c r="R27" s="165">
        <f>R25+R26</f>
        <v>0</v>
      </c>
      <c r="S27" s="165">
        <f>S25+S26</f>
        <v>0</v>
      </c>
      <c r="T27" s="165">
        <f t="shared" si="5"/>
        <v>0</v>
      </c>
    </row>
    <row r="28" spans="2:20" ht="13.5">
      <c r="B28" s="89" t="s">
        <v>115</v>
      </c>
      <c r="C28" s="165">
        <f>C22+C24+C27</f>
        <v>3</v>
      </c>
      <c r="D28" s="165">
        <f>D22+D24+D27</f>
        <v>3</v>
      </c>
      <c r="E28" s="164">
        <f t="shared" si="2"/>
        <v>6</v>
      </c>
      <c r="F28" s="165">
        <f>F22+F24+F27</f>
        <v>0</v>
      </c>
      <c r="G28" s="165">
        <f>G22+G24+G27</f>
        <v>0</v>
      </c>
      <c r="H28" s="164">
        <f t="shared" si="0"/>
        <v>0</v>
      </c>
      <c r="I28" s="165">
        <f>I22+I24+I27</f>
        <v>0</v>
      </c>
      <c r="J28" s="165">
        <f>J22+J24+J27</f>
        <v>0</v>
      </c>
      <c r="K28" s="164">
        <f t="shared" si="1"/>
        <v>0</v>
      </c>
      <c r="L28" s="165">
        <f>L22+L24+L27</f>
        <v>0</v>
      </c>
      <c r="M28" s="165">
        <f>M22+M24+M27</f>
        <v>0</v>
      </c>
      <c r="N28" s="164">
        <f t="shared" si="3"/>
        <v>0</v>
      </c>
      <c r="O28" s="165">
        <f>O22+O24+O27</f>
        <v>4</v>
      </c>
      <c r="P28" s="165">
        <f>P22+P24+P27</f>
        <v>1</v>
      </c>
      <c r="Q28" s="164">
        <f t="shared" si="4"/>
        <v>5</v>
      </c>
      <c r="R28" s="165">
        <f>R22+R24+R27</f>
        <v>0</v>
      </c>
      <c r="S28" s="165">
        <f>S22+S24+S27</f>
        <v>0</v>
      </c>
      <c r="T28" s="164">
        <f t="shared" si="5"/>
        <v>0</v>
      </c>
    </row>
    <row r="29" spans="2:20" ht="13.5">
      <c r="B29" s="89" t="s">
        <v>108</v>
      </c>
      <c r="C29" s="165">
        <f>SUM(C20,C28)</f>
        <v>67</v>
      </c>
      <c r="D29" s="165">
        <f>SUM(D20,D28)</f>
        <v>43</v>
      </c>
      <c r="E29" s="165">
        <f t="shared" si="2"/>
        <v>110</v>
      </c>
      <c r="F29" s="165">
        <f>SUM(F20,F28)</f>
        <v>1</v>
      </c>
      <c r="G29" s="165">
        <f>SUM(G20,G28)</f>
        <v>1</v>
      </c>
      <c r="H29" s="165">
        <f t="shared" si="0"/>
        <v>2</v>
      </c>
      <c r="I29" s="165">
        <f>SUM(I20,I28)</f>
        <v>11</v>
      </c>
      <c r="J29" s="165">
        <f>SUM(J20,J28)</f>
        <v>8</v>
      </c>
      <c r="K29" s="165">
        <f t="shared" si="1"/>
        <v>19</v>
      </c>
      <c r="L29" s="165">
        <f>SUM(L20,L28)</f>
        <v>33</v>
      </c>
      <c r="M29" s="165">
        <f>SUM(M20,M28)</f>
        <v>42</v>
      </c>
      <c r="N29" s="165">
        <f t="shared" si="3"/>
        <v>75</v>
      </c>
      <c r="O29" s="165">
        <f>SUM(O20,O28)</f>
        <v>104</v>
      </c>
      <c r="P29" s="165">
        <f>SUM(P20,P28)</f>
        <v>88</v>
      </c>
      <c r="Q29" s="165">
        <f t="shared" si="4"/>
        <v>192</v>
      </c>
      <c r="R29" s="165">
        <f>SUM(R20,R28)</f>
        <v>0</v>
      </c>
      <c r="S29" s="165">
        <f>SUM(S20,S28)</f>
        <v>0</v>
      </c>
      <c r="T29" s="165">
        <f t="shared" si="5"/>
        <v>0</v>
      </c>
    </row>
    <row r="30" spans="12:20" ht="13.5">
      <c r="L30" s="92"/>
      <c r="M30" s="92"/>
      <c r="N30" s="92"/>
      <c r="O30" s="92"/>
      <c r="P30" s="92"/>
      <c r="Q30" s="92"/>
      <c r="R30" s="92"/>
      <c r="S30" s="92"/>
      <c r="T30" s="92"/>
    </row>
    <row r="31" spans="12:20" ht="13.5">
      <c r="L31" s="93">
        <f aca="true" t="shared" si="6" ref="L31:Q31">SUM(L5:L19,L21:L21,L23:L23,L25:L26)</f>
        <v>33</v>
      </c>
      <c r="M31" s="93">
        <f t="shared" si="6"/>
        <v>42</v>
      </c>
      <c r="N31" s="93">
        <f t="shared" si="6"/>
        <v>75</v>
      </c>
      <c r="O31" s="93">
        <f t="shared" si="6"/>
        <v>104</v>
      </c>
      <c r="P31" s="93">
        <f t="shared" si="6"/>
        <v>88</v>
      </c>
      <c r="Q31" s="93">
        <f t="shared" si="6"/>
        <v>192</v>
      </c>
      <c r="R31" s="93">
        <f>SUM(R5:R19,R21:R21,R23:R23,R25:R26)</f>
        <v>0</v>
      </c>
      <c r="S31" s="93">
        <f>SUM(S5:S19,S21:S21,S23:S23,S25:S26)</f>
        <v>0</v>
      </c>
      <c r="T31" s="93">
        <f>SUM(T5:T19,T21:T21,T23:T23,T25:T26)</f>
        <v>0</v>
      </c>
    </row>
    <row r="32" spans="12:20" ht="13.5">
      <c r="L32" s="92">
        <f aca="true" t="shared" si="7" ref="L32:Q32">+L29-L31</f>
        <v>0</v>
      </c>
      <c r="M32" s="92">
        <f t="shared" si="7"/>
        <v>0</v>
      </c>
      <c r="N32" s="92">
        <f t="shared" si="7"/>
        <v>0</v>
      </c>
      <c r="O32" s="92">
        <f t="shared" si="7"/>
        <v>0</v>
      </c>
      <c r="P32" s="92">
        <f t="shared" si="7"/>
        <v>0</v>
      </c>
      <c r="Q32" s="92">
        <f t="shared" si="7"/>
        <v>0</v>
      </c>
      <c r="R32" s="92">
        <f>+R29-R31</f>
        <v>0</v>
      </c>
      <c r="S32" s="92">
        <f>+S29-S31</f>
        <v>0</v>
      </c>
      <c r="T32" s="92">
        <f>+T29-T31</f>
        <v>0</v>
      </c>
    </row>
    <row r="33" spans="12:20" ht="13.5">
      <c r="L33" s="92"/>
      <c r="M33" s="92"/>
      <c r="N33" s="92"/>
      <c r="O33" s="92"/>
      <c r="P33" s="92"/>
      <c r="Q33" s="92"/>
      <c r="R33" s="92"/>
      <c r="S33" s="92"/>
      <c r="T33" s="92"/>
    </row>
  </sheetData>
  <sheetProtection/>
  <mergeCells count="12">
    <mergeCell ref="C2:E2"/>
    <mergeCell ref="C3:E3"/>
    <mergeCell ref="F2:H2"/>
    <mergeCell ref="F3:H3"/>
    <mergeCell ref="I2:K2"/>
    <mergeCell ref="I3:K3"/>
    <mergeCell ref="R2:T2"/>
    <mergeCell ref="R3:T3"/>
    <mergeCell ref="O2:Q2"/>
    <mergeCell ref="O3:Q3"/>
    <mergeCell ref="L2:N2"/>
    <mergeCell ref="L3:N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Z34"/>
  <sheetViews>
    <sheetView zoomScale="115" zoomScaleNormal="115" zoomScaleSheetLayoutView="100" zoomScalePageLayoutView="0" workbookViewId="0" topLeftCell="A1">
      <pane xSplit="2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16" sqref="W16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4" width="9.75390625" style="71" bestFit="1" customWidth="1"/>
    <col min="5" max="5" width="10.625" style="71" customWidth="1"/>
    <col min="6" max="7" width="7.375" style="71" customWidth="1"/>
    <col min="8" max="8" width="9.125" style="71" customWidth="1"/>
    <col min="9" max="20" width="7.375" style="71" customWidth="1"/>
    <col min="21" max="21" width="9.75390625" style="71" bestFit="1" customWidth="1"/>
    <col min="22" max="22" width="10.50390625" style="71" bestFit="1" customWidth="1"/>
    <col min="23" max="23" width="9.75390625" style="71" bestFit="1" customWidth="1"/>
    <col min="24" max="24" width="9.00390625" style="71" customWidth="1"/>
    <col min="25" max="25" width="9.75390625" style="71" bestFit="1" customWidth="1"/>
    <col min="26" max="26" width="9.125" style="71" bestFit="1" customWidth="1"/>
    <col min="27" max="16384" width="9.00390625" style="71" customWidth="1"/>
  </cols>
  <sheetData>
    <row r="1" spans="2:10" ht="22.5" customHeight="1">
      <c r="B1" s="72"/>
      <c r="C1" s="176" t="s">
        <v>159</v>
      </c>
      <c r="D1" s="177"/>
      <c r="E1" s="178"/>
      <c r="I1" s="73"/>
      <c r="J1" s="73" t="s">
        <v>110</v>
      </c>
    </row>
    <row r="2" spans="2:23" ht="13.5" customHeight="1">
      <c r="B2" s="74"/>
      <c r="C2" s="185" t="s">
        <v>157</v>
      </c>
      <c r="D2" s="186"/>
      <c r="E2" s="187"/>
      <c r="F2" s="75"/>
      <c r="G2" s="76"/>
      <c r="H2" s="77"/>
      <c r="I2" s="76"/>
      <c r="J2" s="76"/>
      <c r="K2" s="77"/>
      <c r="L2" s="75"/>
      <c r="M2" s="76"/>
      <c r="N2" s="77"/>
      <c r="O2" s="75"/>
      <c r="P2" s="76"/>
      <c r="Q2" s="77"/>
      <c r="R2" s="75"/>
      <c r="S2" s="76"/>
      <c r="T2" s="77"/>
      <c r="U2" s="179" t="str">
        <f>+C1</f>
        <v>令和5年3月1日現在</v>
      </c>
      <c r="V2" s="180"/>
      <c r="W2" s="181"/>
    </row>
    <row r="3" spans="2:23" ht="13.5" customHeight="1">
      <c r="B3" s="65"/>
      <c r="C3" s="172" t="s">
        <v>114</v>
      </c>
      <c r="D3" s="173"/>
      <c r="E3" s="174"/>
      <c r="F3" s="78" t="s">
        <v>84</v>
      </c>
      <c r="G3" s="79"/>
      <c r="H3" s="80"/>
      <c r="I3" s="79" t="s">
        <v>85</v>
      </c>
      <c r="J3" s="79"/>
      <c r="K3" s="80"/>
      <c r="L3" s="78" t="s">
        <v>86</v>
      </c>
      <c r="M3" s="79"/>
      <c r="N3" s="80"/>
      <c r="O3" s="78" t="s">
        <v>87</v>
      </c>
      <c r="P3" s="79"/>
      <c r="Q3" s="80"/>
      <c r="R3" s="78" t="s">
        <v>156</v>
      </c>
      <c r="S3" s="168"/>
      <c r="T3" s="80"/>
      <c r="U3" s="182" t="s">
        <v>113</v>
      </c>
      <c r="V3" s="183"/>
      <c r="W3" s="184"/>
    </row>
    <row r="4" spans="2:23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3" t="s">
        <v>91</v>
      </c>
      <c r="H4" s="83" t="s">
        <v>92</v>
      </c>
      <c r="I4" s="84" t="s">
        <v>90</v>
      </c>
      <c r="J4" s="83" t="s">
        <v>91</v>
      </c>
      <c r="K4" s="83" t="s">
        <v>92</v>
      </c>
      <c r="L4" s="83" t="s">
        <v>90</v>
      </c>
      <c r="M4" s="83" t="s">
        <v>91</v>
      </c>
      <c r="N4" s="83" t="s">
        <v>92</v>
      </c>
      <c r="O4" s="83" t="s">
        <v>90</v>
      </c>
      <c r="P4" s="83" t="s">
        <v>91</v>
      </c>
      <c r="Q4" s="83" t="s">
        <v>92</v>
      </c>
      <c r="R4" s="83" t="s">
        <v>90</v>
      </c>
      <c r="S4" s="83" t="s">
        <v>91</v>
      </c>
      <c r="T4" s="83" t="s">
        <v>92</v>
      </c>
      <c r="U4" s="83" t="s">
        <v>90</v>
      </c>
      <c r="V4" s="83" t="s">
        <v>91</v>
      </c>
      <c r="W4" s="83" t="s">
        <v>92</v>
      </c>
    </row>
    <row r="5" spans="1:26" ht="13.5">
      <c r="A5" s="71">
        <v>1</v>
      </c>
      <c r="B5" s="144" t="s">
        <v>122</v>
      </c>
      <c r="C5" s="86">
        <v>183349</v>
      </c>
      <c r="D5" s="87">
        <v>203042</v>
      </c>
      <c r="E5" s="88">
        <v>386391</v>
      </c>
      <c r="F5" s="87">
        <v>0</v>
      </c>
      <c r="G5" s="88">
        <v>0</v>
      </c>
      <c r="H5" s="143">
        <f>+F5+G5</f>
        <v>0</v>
      </c>
      <c r="I5" s="87">
        <v>0</v>
      </c>
      <c r="J5" s="86">
        <v>0</v>
      </c>
      <c r="K5" s="106">
        <f aca="true" t="shared" si="0" ref="K5:K19">SUM(I5:J5)</f>
        <v>0</v>
      </c>
      <c r="L5" s="87">
        <v>0</v>
      </c>
      <c r="M5" s="86">
        <v>0</v>
      </c>
      <c r="N5" s="108">
        <f>+L5+M5</f>
        <v>0</v>
      </c>
      <c r="O5" s="100">
        <v>1791</v>
      </c>
      <c r="P5" s="87">
        <v>1636</v>
      </c>
      <c r="Q5" s="106">
        <f>SUM(O5:P5)</f>
        <v>3427</v>
      </c>
      <c r="R5" s="86">
        <v>1539</v>
      </c>
      <c r="S5" s="88">
        <v>1326</v>
      </c>
      <c r="T5" s="105">
        <f>SUM(R5:S5)</f>
        <v>2865</v>
      </c>
      <c r="U5" s="106">
        <f>+C5+F5+I5+L5-O5+R5</f>
        <v>183097</v>
      </c>
      <c r="V5" s="105">
        <f>+D5+G5+J5+M5-P5+S5</f>
        <v>202732</v>
      </c>
      <c r="W5" s="106">
        <f>+U5+V5</f>
        <v>385829</v>
      </c>
      <c r="Y5" s="71">
        <f>+E5+H5+K5+N5-Q5+T5</f>
        <v>385829</v>
      </c>
      <c r="Z5" s="71">
        <f aca="true" t="shared" si="1" ref="Z5:Z29">+W5-Y5</f>
        <v>0</v>
      </c>
    </row>
    <row r="6" spans="1:26" ht="13.5">
      <c r="A6" s="71">
        <v>2</v>
      </c>
      <c r="B6" s="145" t="s">
        <v>123</v>
      </c>
      <c r="C6" s="86">
        <v>5076</v>
      </c>
      <c r="D6" s="87">
        <v>5768</v>
      </c>
      <c r="E6" s="86">
        <v>10844</v>
      </c>
      <c r="F6" s="87">
        <v>0</v>
      </c>
      <c r="G6" s="86">
        <v>0</v>
      </c>
      <c r="H6" s="143">
        <f>+F6+G6</f>
        <v>0</v>
      </c>
      <c r="I6" s="87">
        <v>0</v>
      </c>
      <c r="J6" s="86">
        <v>0</v>
      </c>
      <c r="K6" s="106">
        <f>SUM(I6:J6)</f>
        <v>0</v>
      </c>
      <c r="L6" s="87">
        <v>0</v>
      </c>
      <c r="M6" s="86">
        <v>0</v>
      </c>
      <c r="N6" s="106">
        <f>+L6+M6</f>
        <v>0</v>
      </c>
      <c r="O6" s="100">
        <v>110</v>
      </c>
      <c r="P6" s="87">
        <v>76</v>
      </c>
      <c r="Q6" s="106">
        <f>SUM(O6:P6)</f>
        <v>186</v>
      </c>
      <c r="R6" s="86">
        <v>33</v>
      </c>
      <c r="S6" s="86">
        <v>27</v>
      </c>
      <c r="T6" s="105">
        <f>SUM(R6:S6)</f>
        <v>60</v>
      </c>
      <c r="U6" s="106">
        <f>+C6+F6+I6+L6-O6+R6</f>
        <v>4999</v>
      </c>
      <c r="V6" s="105">
        <f>+D6+G6+J6+M6-P6+S6</f>
        <v>5719</v>
      </c>
      <c r="W6" s="106">
        <f>+U6+V6</f>
        <v>10718</v>
      </c>
      <c r="Y6" s="71">
        <f>+E6+H6+K6+N6-Q6+T6</f>
        <v>10718</v>
      </c>
      <c r="Z6" s="71">
        <f t="shared" si="1"/>
        <v>0</v>
      </c>
    </row>
    <row r="7" spans="1:26" ht="13.5">
      <c r="A7" s="71">
        <v>3</v>
      </c>
      <c r="B7" s="65" t="s">
        <v>94</v>
      </c>
      <c r="C7" s="86">
        <v>42827</v>
      </c>
      <c r="D7" s="87">
        <v>52245</v>
      </c>
      <c r="E7" s="86">
        <v>95072</v>
      </c>
      <c r="F7" s="87">
        <v>0</v>
      </c>
      <c r="G7" s="86">
        <v>0</v>
      </c>
      <c r="H7" s="143">
        <f>+F7+G7</f>
        <v>0</v>
      </c>
      <c r="I7" s="87">
        <v>0</v>
      </c>
      <c r="J7" s="86">
        <v>0</v>
      </c>
      <c r="K7" s="106">
        <f t="shared" si="0"/>
        <v>0</v>
      </c>
      <c r="L7" s="87">
        <v>0</v>
      </c>
      <c r="M7" s="86">
        <v>0</v>
      </c>
      <c r="N7" s="106">
        <f>+L7+M7</f>
        <v>0</v>
      </c>
      <c r="O7" s="100">
        <v>583</v>
      </c>
      <c r="P7" s="87">
        <v>645</v>
      </c>
      <c r="Q7" s="106">
        <f>SUM(O7:P7)</f>
        <v>1228</v>
      </c>
      <c r="R7" s="86">
        <v>433</v>
      </c>
      <c r="S7" s="86">
        <v>431</v>
      </c>
      <c r="T7" s="105">
        <f>SUM(R7:S7)</f>
        <v>864</v>
      </c>
      <c r="U7" s="106">
        <f aca="true" t="shared" si="2" ref="U7:V9">+C7+F7+I7+L7-O7+R7</f>
        <v>42677</v>
      </c>
      <c r="V7" s="105">
        <f t="shared" si="2"/>
        <v>52031</v>
      </c>
      <c r="W7" s="106">
        <f>+U7+V7</f>
        <v>94708</v>
      </c>
      <c r="Y7" s="71">
        <f>+E7+H7+K7+N7-Q7+T7</f>
        <v>94708</v>
      </c>
      <c r="Z7" s="71">
        <f t="shared" si="1"/>
        <v>0</v>
      </c>
    </row>
    <row r="8" spans="1:26" ht="13.5">
      <c r="A8" s="71">
        <v>4</v>
      </c>
      <c r="B8" s="141" t="s">
        <v>117</v>
      </c>
      <c r="C8" s="86">
        <v>32769</v>
      </c>
      <c r="D8" s="87">
        <v>35412</v>
      </c>
      <c r="E8" s="86">
        <v>68181</v>
      </c>
      <c r="F8" s="87">
        <v>0</v>
      </c>
      <c r="G8" s="86">
        <v>0</v>
      </c>
      <c r="H8" s="143">
        <f>+F8+G8</f>
        <v>0</v>
      </c>
      <c r="I8" s="87">
        <v>0</v>
      </c>
      <c r="J8" s="86">
        <v>0</v>
      </c>
      <c r="K8" s="106">
        <f t="shared" si="0"/>
        <v>0</v>
      </c>
      <c r="L8" s="87">
        <v>0</v>
      </c>
      <c r="M8" s="86">
        <v>0</v>
      </c>
      <c r="N8" s="106">
        <f>+L8+M8</f>
        <v>0</v>
      </c>
      <c r="O8" s="100">
        <v>486</v>
      </c>
      <c r="P8" s="87">
        <v>353</v>
      </c>
      <c r="Q8" s="106">
        <f>SUM(O8:P8)</f>
        <v>839</v>
      </c>
      <c r="R8" s="86">
        <v>380</v>
      </c>
      <c r="S8" s="86">
        <v>276</v>
      </c>
      <c r="T8" s="105">
        <f>SUM(R8:S8)</f>
        <v>656</v>
      </c>
      <c r="U8" s="106">
        <f t="shared" si="2"/>
        <v>32663</v>
      </c>
      <c r="V8" s="105">
        <f t="shared" si="2"/>
        <v>35335</v>
      </c>
      <c r="W8" s="106">
        <f>+U8+V8</f>
        <v>67998</v>
      </c>
      <c r="Y8" s="71">
        <f>+E8+H8+K8+N8-Q8+T8</f>
        <v>67998</v>
      </c>
      <c r="Z8" s="71">
        <f t="shared" si="1"/>
        <v>0</v>
      </c>
    </row>
    <row r="9" spans="1:26" ht="13.5">
      <c r="A9" s="71">
        <v>5</v>
      </c>
      <c r="B9" s="141" t="s">
        <v>124</v>
      </c>
      <c r="C9" s="86">
        <v>24717</v>
      </c>
      <c r="D9" s="87">
        <v>28006</v>
      </c>
      <c r="E9" s="86">
        <v>52723</v>
      </c>
      <c r="F9" s="87">
        <v>0</v>
      </c>
      <c r="G9" s="86">
        <v>0</v>
      </c>
      <c r="H9" s="143">
        <f aca="true" t="shared" si="3" ref="H9:H26">+F9+G9</f>
        <v>0</v>
      </c>
      <c r="I9" s="87">
        <v>0</v>
      </c>
      <c r="J9" s="86">
        <v>0</v>
      </c>
      <c r="K9" s="106">
        <f t="shared" si="0"/>
        <v>0</v>
      </c>
      <c r="L9" s="87">
        <v>0</v>
      </c>
      <c r="M9" s="86">
        <v>0</v>
      </c>
      <c r="N9" s="106">
        <f>+L9+M9</f>
        <v>0</v>
      </c>
      <c r="O9" s="100">
        <v>272</v>
      </c>
      <c r="P9" s="87">
        <v>287</v>
      </c>
      <c r="Q9" s="106">
        <f>SUM(O9:P9)</f>
        <v>559</v>
      </c>
      <c r="R9" s="86">
        <v>196</v>
      </c>
      <c r="S9" s="86">
        <v>141</v>
      </c>
      <c r="T9" s="105">
        <f>SUM(R9:S9)</f>
        <v>337</v>
      </c>
      <c r="U9" s="106">
        <f>+C9+F9+I9+L9-O9+R9</f>
        <v>24641</v>
      </c>
      <c r="V9" s="105">
        <f t="shared" si="2"/>
        <v>27860</v>
      </c>
      <c r="W9" s="106">
        <f>+U9+V9</f>
        <v>52501</v>
      </c>
      <c r="Y9" s="71">
        <f>+E9+H9+K9+N9-Q9+T9</f>
        <v>52501</v>
      </c>
      <c r="Z9" s="71">
        <f t="shared" si="1"/>
        <v>0</v>
      </c>
    </row>
    <row r="10" spans="1:26" ht="13.5">
      <c r="A10" s="71">
        <v>6</v>
      </c>
      <c r="B10" s="141" t="s">
        <v>95</v>
      </c>
      <c r="C10" s="86">
        <v>26911</v>
      </c>
      <c r="D10" s="87">
        <v>31623</v>
      </c>
      <c r="E10" s="86">
        <v>58534</v>
      </c>
      <c r="F10" s="87">
        <v>0</v>
      </c>
      <c r="G10" s="86">
        <v>0</v>
      </c>
      <c r="H10" s="106">
        <f t="shared" si="3"/>
        <v>0</v>
      </c>
      <c r="I10" s="87">
        <v>0</v>
      </c>
      <c r="J10" s="86">
        <v>0</v>
      </c>
      <c r="K10" s="106">
        <f t="shared" si="0"/>
        <v>0</v>
      </c>
      <c r="L10" s="87">
        <v>0</v>
      </c>
      <c r="M10" s="86">
        <v>0</v>
      </c>
      <c r="N10" s="106">
        <f aca="true" t="shared" si="4" ref="N10:N19">+L10+M10</f>
        <v>0</v>
      </c>
      <c r="O10" s="100">
        <v>315</v>
      </c>
      <c r="P10" s="87">
        <v>294</v>
      </c>
      <c r="Q10" s="106">
        <f aca="true" t="shared" si="5" ref="Q10:Q19">SUM(O10:P10)</f>
        <v>609</v>
      </c>
      <c r="R10" s="86">
        <v>192</v>
      </c>
      <c r="S10" s="86">
        <v>148</v>
      </c>
      <c r="T10" s="105">
        <f aca="true" t="shared" si="6" ref="T10:T18">SUM(R10:S10)</f>
        <v>340</v>
      </c>
      <c r="U10" s="106">
        <f aca="true" t="shared" si="7" ref="U10:U17">+C10+F10+I10+L10-O10+R10</f>
        <v>26788</v>
      </c>
      <c r="V10" s="105">
        <f aca="true" t="shared" si="8" ref="V10:V17">+D10+G10+J10+M10-P10+S10</f>
        <v>31477</v>
      </c>
      <c r="W10" s="106">
        <f aca="true" t="shared" si="9" ref="W10:W16">+U10+V10</f>
        <v>58265</v>
      </c>
      <c r="Y10" s="71">
        <f aca="true" t="shared" si="10" ref="Y10:Y16">+E10+H10+K10+N10-Q10+T10</f>
        <v>58265</v>
      </c>
      <c r="Z10" s="71">
        <f t="shared" si="1"/>
        <v>0</v>
      </c>
    </row>
    <row r="11" spans="1:26" ht="13.5">
      <c r="A11" s="71">
        <v>7</v>
      </c>
      <c r="B11" s="141" t="s">
        <v>118</v>
      </c>
      <c r="C11" s="86">
        <v>14899</v>
      </c>
      <c r="D11" s="87">
        <v>16781</v>
      </c>
      <c r="E11" s="86">
        <v>31680</v>
      </c>
      <c r="F11" s="87">
        <v>0</v>
      </c>
      <c r="G11" s="86">
        <v>0</v>
      </c>
      <c r="H11" s="106">
        <f t="shared" si="3"/>
        <v>0</v>
      </c>
      <c r="I11" s="87">
        <v>0</v>
      </c>
      <c r="J11" s="86">
        <v>0</v>
      </c>
      <c r="K11" s="106">
        <f t="shared" si="0"/>
        <v>0</v>
      </c>
      <c r="L11" s="87">
        <v>0</v>
      </c>
      <c r="M11" s="86">
        <v>0</v>
      </c>
      <c r="N11" s="106">
        <f t="shared" si="4"/>
        <v>0</v>
      </c>
      <c r="O11" s="100">
        <v>165</v>
      </c>
      <c r="P11" s="87">
        <v>175</v>
      </c>
      <c r="Q11" s="106">
        <f t="shared" si="5"/>
        <v>340</v>
      </c>
      <c r="R11" s="86">
        <v>92</v>
      </c>
      <c r="S11" s="86">
        <v>101</v>
      </c>
      <c r="T11" s="105">
        <f t="shared" si="6"/>
        <v>193</v>
      </c>
      <c r="U11" s="106">
        <f t="shared" si="7"/>
        <v>14826</v>
      </c>
      <c r="V11" s="105">
        <f t="shared" si="8"/>
        <v>16707</v>
      </c>
      <c r="W11" s="106">
        <f t="shared" si="9"/>
        <v>31533</v>
      </c>
      <c r="Y11" s="71">
        <f t="shared" si="10"/>
        <v>31533</v>
      </c>
      <c r="Z11" s="71">
        <f t="shared" si="1"/>
        <v>0</v>
      </c>
    </row>
    <row r="12" spans="1:26" ht="13.5">
      <c r="A12" s="71">
        <v>8</v>
      </c>
      <c r="B12" s="65" t="s">
        <v>96</v>
      </c>
      <c r="C12" s="86">
        <v>6641</v>
      </c>
      <c r="D12" s="87">
        <v>7644</v>
      </c>
      <c r="E12" s="86">
        <v>14285</v>
      </c>
      <c r="F12" s="87">
        <v>0</v>
      </c>
      <c r="G12" s="86">
        <v>0</v>
      </c>
      <c r="H12" s="106">
        <f t="shared" si="3"/>
        <v>0</v>
      </c>
      <c r="I12" s="87">
        <v>0</v>
      </c>
      <c r="J12" s="86">
        <v>0</v>
      </c>
      <c r="K12" s="106">
        <f t="shared" si="0"/>
        <v>0</v>
      </c>
      <c r="L12" s="87">
        <v>0</v>
      </c>
      <c r="M12" s="86">
        <v>0</v>
      </c>
      <c r="N12" s="106">
        <f t="shared" si="4"/>
        <v>0</v>
      </c>
      <c r="O12" s="100">
        <v>89</v>
      </c>
      <c r="P12" s="87">
        <v>103</v>
      </c>
      <c r="Q12" s="106">
        <f t="shared" si="5"/>
        <v>192</v>
      </c>
      <c r="R12" s="86">
        <v>32</v>
      </c>
      <c r="S12" s="86">
        <v>31</v>
      </c>
      <c r="T12" s="105">
        <f t="shared" si="6"/>
        <v>63</v>
      </c>
      <c r="U12" s="106">
        <f t="shared" si="7"/>
        <v>6584</v>
      </c>
      <c r="V12" s="105">
        <f t="shared" si="8"/>
        <v>7572</v>
      </c>
      <c r="W12" s="106">
        <f t="shared" si="9"/>
        <v>14156</v>
      </c>
      <c r="Y12" s="71">
        <f t="shared" si="10"/>
        <v>14156</v>
      </c>
      <c r="Z12" s="71">
        <f t="shared" si="1"/>
        <v>0</v>
      </c>
    </row>
    <row r="13" spans="1:26" ht="13.5">
      <c r="A13" s="71">
        <v>9</v>
      </c>
      <c r="B13" s="141" t="s">
        <v>125</v>
      </c>
      <c r="C13" s="86">
        <v>8241</v>
      </c>
      <c r="D13" s="87">
        <v>9428</v>
      </c>
      <c r="E13" s="86">
        <v>17669</v>
      </c>
      <c r="F13" s="87">
        <v>0</v>
      </c>
      <c r="G13" s="86">
        <v>0</v>
      </c>
      <c r="H13" s="106">
        <f t="shared" si="3"/>
        <v>0</v>
      </c>
      <c r="I13" s="87">
        <v>0</v>
      </c>
      <c r="J13" s="86">
        <v>0</v>
      </c>
      <c r="K13" s="106">
        <f>SUM(I13:J13)</f>
        <v>0</v>
      </c>
      <c r="L13" s="87">
        <v>0</v>
      </c>
      <c r="M13" s="86">
        <v>0</v>
      </c>
      <c r="N13" s="106">
        <f t="shared" si="4"/>
        <v>0</v>
      </c>
      <c r="O13" s="100">
        <v>119</v>
      </c>
      <c r="P13" s="87">
        <v>124</v>
      </c>
      <c r="Q13" s="106">
        <f>SUM(O13:P13)</f>
        <v>243</v>
      </c>
      <c r="R13" s="86">
        <v>56</v>
      </c>
      <c r="S13" s="86">
        <v>39</v>
      </c>
      <c r="T13" s="105">
        <f>SUM(R13:S13)</f>
        <v>95</v>
      </c>
      <c r="U13" s="106">
        <f t="shared" si="7"/>
        <v>8178</v>
      </c>
      <c r="V13" s="105">
        <f t="shared" si="8"/>
        <v>9343</v>
      </c>
      <c r="W13" s="106">
        <f t="shared" si="9"/>
        <v>17521</v>
      </c>
      <c r="Y13" s="71">
        <f t="shared" si="10"/>
        <v>17521</v>
      </c>
      <c r="Z13" s="71">
        <f t="shared" si="1"/>
        <v>0</v>
      </c>
    </row>
    <row r="14" spans="1:26" ht="13.5">
      <c r="A14" s="71">
        <v>10</v>
      </c>
      <c r="B14" s="141" t="s">
        <v>97</v>
      </c>
      <c r="C14" s="86">
        <v>8813</v>
      </c>
      <c r="D14" s="87">
        <v>9704</v>
      </c>
      <c r="E14" s="86">
        <v>18517</v>
      </c>
      <c r="F14" s="87">
        <v>0</v>
      </c>
      <c r="G14" s="86">
        <v>0</v>
      </c>
      <c r="H14" s="106">
        <f t="shared" si="3"/>
        <v>0</v>
      </c>
      <c r="I14" s="87">
        <v>52</v>
      </c>
      <c r="J14" s="86">
        <v>57</v>
      </c>
      <c r="K14" s="106">
        <f t="shared" si="0"/>
        <v>109</v>
      </c>
      <c r="L14" s="87">
        <v>0</v>
      </c>
      <c r="M14" s="86">
        <v>0</v>
      </c>
      <c r="N14" s="106">
        <f t="shared" si="4"/>
        <v>0</v>
      </c>
      <c r="O14" s="100">
        <v>106</v>
      </c>
      <c r="P14" s="87">
        <v>112</v>
      </c>
      <c r="Q14" s="106">
        <f t="shared" si="5"/>
        <v>218</v>
      </c>
      <c r="R14" s="86">
        <v>24</v>
      </c>
      <c r="S14" s="86">
        <v>18</v>
      </c>
      <c r="T14" s="105">
        <f t="shared" si="6"/>
        <v>42</v>
      </c>
      <c r="U14" s="106">
        <f t="shared" si="7"/>
        <v>8783</v>
      </c>
      <c r="V14" s="105">
        <f t="shared" si="8"/>
        <v>9667</v>
      </c>
      <c r="W14" s="106">
        <f t="shared" si="9"/>
        <v>18450</v>
      </c>
      <c r="Y14" s="71">
        <f t="shared" si="10"/>
        <v>18450</v>
      </c>
      <c r="Z14" s="71">
        <f t="shared" si="1"/>
        <v>0</v>
      </c>
    </row>
    <row r="15" spans="1:26" ht="13.5">
      <c r="A15" s="71">
        <v>11</v>
      </c>
      <c r="B15" s="65" t="s">
        <v>98</v>
      </c>
      <c r="C15" s="86">
        <v>11384</v>
      </c>
      <c r="D15" s="87">
        <v>12302</v>
      </c>
      <c r="E15" s="86">
        <v>23686</v>
      </c>
      <c r="F15" s="87">
        <v>0</v>
      </c>
      <c r="G15" s="86">
        <v>0</v>
      </c>
      <c r="H15" s="106">
        <f t="shared" si="3"/>
        <v>0</v>
      </c>
      <c r="I15" s="87">
        <v>0</v>
      </c>
      <c r="J15" s="86">
        <v>0</v>
      </c>
      <c r="K15" s="106">
        <f t="shared" si="0"/>
        <v>0</v>
      </c>
      <c r="L15" s="87">
        <v>0</v>
      </c>
      <c r="M15" s="86">
        <v>0</v>
      </c>
      <c r="N15" s="106">
        <f t="shared" si="4"/>
        <v>0</v>
      </c>
      <c r="O15" s="100">
        <v>154</v>
      </c>
      <c r="P15" s="87">
        <v>168</v>
      </c>
      <c r="Q15" s="106">
        <f t="shared" si="5"/>
        <v>322</v>
      </c>
      <c r="R15" s="86">
        <v>127</v>
      </c>
      <c r="S15" s="86">
        <v>81</v>
      </c>
      <c r="T15" s="105">
        <f t="shared" si="6"/>
        <v>208</v>
      </c>
      <c r="U15" s="106">
        <f t="shared" si="7"/>
        <v>11357</v>
      </c>
      <c r="V15" s="105">
        <f t="shared" si="8"/>
        <v>12215</v>
      </c>
      <c r="W15" s="106">
        <f t="shared" si="9"/>
        <v>23572</v>
      </c>
      <c r="Y15" s="71">
        <f t="shared" si="10"/>
        <v>23572</v>
      </c>
      <c r="Z15" s="71">
        <f t="shared" si="1"/>
        <v>0</v>
      </c>
    </row>
    <row r="16" spans="1:26" ht="13.5">
      <c r="A16" s="71">
        <v>12</v>
      </c>
      <c r="B16" s="141" t="s">
        <v>126</v>
      </c>
      <c r="C16" s="86">
        <v>21345</v>
      </c>
      <c r="D16" s="87">
        <v>24000</v>
      </c>
      <c r="E16" s="86">
        <v>45345</v>
      </c>
      <c r="F16" s="87">
        <v>0</v>
      </c>
      <c r="G16" s="86">
        <v>0</v>
      </c>
      <c r="H16" s="106">
        <f t="shared" si="3"/>
        <v>0</v>
      </c>
      <c r="I16" s="87">
        <v>0</v>
      </c>
      <c r="J16" s="86">
        <v>0</v>
      </c>
      <c r="K16" s="106">
        <f t="shared" si="0"/>
        <v>0</v>
      </c>
      <c r="L16" s="87">
        <v>0</v>
      </c>
      <c r="M16" s="86">
        <v>0</v>
      </c>
      <c r="N16" s="106">
        <f>+L16+M16</f>
        <v>0</v>
      </c>
      <c r="O16" s="100">
        <v>269</v>
      </c>
      <c r="P16" s="87">
        <v>302</v>
      </c>
      <c r="Q16" s="106">
        <f t="shared" si="5"/>
        <v>571</v>
      </c>
      <c r="R16" s="86">
        <v>178</v>
      </c>
      <c r="S16" s="86">
        <v>140</v>
      </c>
      <c r="T16" s="105">
        <f>SUM(R16:S16)</f>
        <v>318</v>
      </c>
      <c r="U16" s="106">
        <f t="shared" si="7"/>
        <v>21254</v>
      </c>
      <c r="V16" s="105">
        <f t="shared" si="8"/>
        <v>23838</v>
      </c>
      <c r="W16" s="106">
        <f t="shared" si="9"/>
        <v>45092</v>
      </c>
      <c r="Y16" s="71">
        <f t="shared" si="10"/>
        <v>45092</v>
      </c>
      <c r="Z16" s="71">
        <f t="shared" si="1"/>
        <v>0</v>
      </c>
    </row>
    <row r="17" spans="1:26" ht="13.5">
      <c r="A17" s="71">
        <v>13</v>
      </c>
      <c r="B17" s="141" t="s">
        <v>119</v>
      </c>
      <c r="C17" s="86">
        <v>13588</v>
      </c>
      <c r="D17" s="87">
        <v>15776</v>
      </c>
      <c r="E17" s="86">
        <v>29364</v>
      </c>
      <c r="F17" s="87">
        <v>0</v>
      </c>
      <c r="G17" s="86">
        <v>0</v>
      </c>
      <c r="H17" s="106">
        <f t="shared" si="3"/>
        <v>0</v>
      </c>
      <c r="I17" s="87">
        <v>0</v>
      </c>
      <c r="J17" s="86">
        <v>0</v>
      </c>
      <c r="K17" s="106">
        <f t="shared" si="0"/>
        <v>0</v>
      </c>
      <c r="L17" s="87">
        <v>0</v>
      </c>
      <c r="M17" s="86">
        <v>0</v>
      </c>
      <c r="N17" s="106">
        <f t="shared" si="4"/>
        <v>0</v>
      </c>
      <c r="O17" s="100">
        <v>169</v>
      </c>
      <c r="P17" s="87">
        <v>219</v>
      </c>
      <c r="Q17" s="106">
        <f>SUM(O17:P17)</f>
        <v>388</v>
      </c>
      <c r="R17" s="86">
        <v>96</v>
      </c>
      <c r="S17" s="86">
        <v>87</v>
      </c>
      <c r="T17" s="105">
        <f t="shared" si="6"/>
        <v>183</v>
      </c>
      <c r="U17" s="106">
        <f t="shared" si="7"/>
        <v>13515</v>
      </c>
      <c r="V17" s="105">
        <f t="shared" si="8"/>
        <v>15644</v>
      </c>
      <c r="W17" s="106">
        <f>+U17+V17</f>
        <v>29159</v>
      </c>
      <c r="Y17" s="71">
        <f>+E17+H17+K17+N17-Q17+T17</f>
        <v>29159</v>
      </c>
      <c r="Z17" s="71">
        <f t="shared" si="1"/>
        <v>0</v>
      </c>
    </row>
    <row r="18" spans="1:26" ht="13.5">
      <c r="A18" s="71">
        <v>14</v>
      </c>
      <c r="B18" s="141" t="s">
        <v>128</v>
      </c>
      <c r="C18" s="86">
        <v>13264</v>
      </c>
      <c r="D18" s="87">
        <v>14872</v>
      </c>
      <c r="E18" s="86">
        <v>28136</v>
      </c>
      <c r="F18" s="87">
        <v>0</v>
      </c>
      <c r="G18" s="86">
        <v>0</v>
      </c>
      <c r="H18" s="106">
        <f>+F18+G18</f>
        <v>0</v>
      </c>
      <c r="I18" s="87">
        <v>0</v>
      </c>
      <c r="J18" s="86">
        <v>0</v>
      </c>
      <c r="K18" s="106">
        <f t="shared" si="0"/>
        <v>0</v>
      </c>
      <c r="L18" s="87">
        <v>0</v>
      </c>
      <c r="M18" s="86">
        <v>0</v>
      </c>
      <c r="N18" s="106">
        <f t="shared" si="4"/>
        <v>0</v>
      </c>
      <c r="O18" s="100">
        <v>156</v>
      </c>
      <c r="P18" s="87">
        <v>182</v>
      </c>
      <c r="Q18" s="106">
        <f t="shared" si="5"/>
        <v>338</v>
      </c>
      <c r="R18" s="86">
        <v>165</v>
      </c>
      <c r="S18" s="86">
        <v>111</v>
      </c>
      <c r="T18" s="105">
        <f t="shared" si="6"/>
        <v>276</v>
      </c>
      <c r="U18" s="106">
        <f>+C18+F18+I18+L18-O18+R18</f>
        <v>13273</v>
      </c>
      <c r="V18" s="105">
        <f>+D18+G18+J18+M18-P18+S18</f>
        <v>14801</v>
      </c>
      <c r="W18" s="106">
        <f>+U18+V18</f>
        <v>28074</v>
      </c>
      <c r="Y18" s="71">
        <f>+E18+H18+K18+N18-Q18+T18</f>
        <v>28074</v>
      </c>
      <c r="Z18" s="71">
        <f t="shared" si="1"/>
        <v>0</v>
      </c>
    </row>
    <row r="19" spans="1:26" ht="13.5">
      <c r="A19" s="71">
        <v>15</v>
      </c>
      <c r="B19" s="141" t="s">
        <v>131</v>
      </c>
      <c r="C19" s="86">
        <v>11090</v>
      </c>
      <c r="D19" s="167">
        <v>11969</v>
      </c>
      <c r="E19" s="138">
        <v>23059</v>
      </c>
      <c r="F19" s="87">
        <v>0</v>
      </c>
      <c r="G19" s="86">
        <v>0</v>
      </c>
      <c r="H19" s="106">
        <f>+F19+G19</f>
        <v>0</v>
      </c>
      <c r="I19" s="87">
        <v>91</v>
      </c>
      <c r="J19" s="86">
        <v>55</v>
      </c>
      <c r="K19" s="106">
        <f t="shared" si="0"/>
        <v>146</v>
      </c>
      <c r="L19" s="87">
        <v>0</v>
      </c>
      <c r="M19" s="86">
        <v>0</v>
      </c>
      <c r="N19" s="106">
        <f t="shared" si="4"/>
        <v>0</v>
      </c>
      <c r="O19" s="100">
        <v>147</v>
      </c>
      <c r="P19" s="87">
        <v>139</v>
      </c>
      <c r="Q19" s="106">
        <f t="shared" si="5"/>
        <v>286</v>
      </c>
      <c r="R19" s="86">
        <v>28</v>
      </c>
      <c r="S19" s="138">
        <v>24</v>
      </c>
      <c r="T19" s="105">
        <f>SUM(R19:S19)</f>
        <v>52</v>
      </c>
      <c r="U19" s="106">
        <f>+C19+F19+I19+L19-O19+R19</f>
        <v>11062</v>
      </c>
      <c r="V19" s="105">
        <f>+D19+G19+J19+M19-P19+S19</f>
        <v>11909</v>
      </c>
      <c r="W19" s="109">
        <f>+U19+V19</f>
        <v>22971</v>
      </c>
      <c r="Y19" s="71">
        <f>+E19+H19+K19+N19-Q19+T19</f>
        <v>22971</v>
      </c>
      <c r="Z19" s="71">
        <f>+W19-Y19</f>
        <v>0</v>
      </c>
    </row>
    <row r="20" spans="2:26" ht="13.5">
      <c r="B20" s="89" t="s">
        <v>99</v>
      </c>
      <c r="C20" s="90">
        <v>424914</v>
      </c>
      <c r="D20" s="90">
        <v>478572</v>
      </c>
      <c r="E20" s="138">
        <v>903486</v>
      </c>
      <c r="F20" s="107">
        <f>SUM(F5:F19)</f>
        <v>0</v>
      </c>
      <c r="G20" s="107">
        <f>SUM(G5:G19)</f>
        <v>0</v>
      </c>
      <c r="H20" s="107">
        <f aca="true" t="shared" si="11" ref="H20:W20">SUM(H5:H19)</f>
        <v>0</v>
      </c>
      <c r="I20" s="107">
        <f t="shared" si="11"/>
        <v>143</v>
      </c>
      <c r="J20" s="107">
        <f t="shared" si="11"/>
        <v>112</v>
      </c>
      <c r="K20" s="107">
        <f t="shared" si="11"/>
        <v>255</v>
      </c>
      <c r="L20" s="107">
        <f t="shared" si="11"/>
        <v>0</v>
      </c>
      <c r="M20" s="107">
        <f t="shared" si="11"/>
        <v>0</v>
      </c>
      <c r="N20" s="107">
        <f t="shared" si="11"/>
        <v>0</v>
      </c>
      <c r="O20" s="107">
        <f t="shared" si="11"/>
        <v>4931</v>
      </c>
      <c r="P20" s="107">
        <f t="shared" si="11"/>
        <v>4815</v>
      </c>
      <c r="Q20" s="107">
        <f t="shared" si="11"/>
        <v>9746</v>
      </c>
      <c r="R20" s="107">
        <f t="shared" si="11"/>
        <v>3571</v>
      </c>
      <c r="S20" s="107">
        <f t="shared" si="11"/>
        <v>2981</v>
      </c>
      <c r="T20" s="107">
        <f t="shared" si="11"/>
        <v>6552</v>
      </c>
      <c r="U20" s="107">
        <f t="shared" si="11"/>
        <v>423697</v>
      </c>
      <c r="V20" s="107">
        <f t="shared" si="11"/>
        <v>476850</v>
      </c>
      <c r="W20" s="107">
        <f t="shared" si="11"/>
        <v>900547</v>
      </c>
      <c r="Y20" s="71">
        <f>+E20+H20+K20+N20-Q20+T20</f>
        <v>900547</v>
      </c>
      <c r="Z20" s="71">
        <f t="shared" si="1"/>
        <v>0</v>
      </c>
    </row>
    <row r="21" spans="1:26" ht="13.5">
      <c r="A21" s="71">
        <v>16</v>
      </c>
      <c r="B21" s="65" t="s">
        <v>100</v>
      </c>
      <c r="C21" s="86">
        <v>789</v>
      </c>
      <c r="D21" s="87">
        <v>880</v>
      </c>
      <c r="E21" s="138">
        <v>1669</v>
      </c>
      <c r="F21" s="87">
        <v>0</v>
      </c>
      <c r="G21" s="86">
        <v>0</v>
      </c>
      <c r="H21" s="106">
        <f>+F21+G21</f>
        <v>0</v>
      </c>
      <c r="I21" s="87">
        <v>0</v>
      </c>
      <c r="J21" s="86">
        <v>0</v>
      </c>
      <c r="K21" s="106">
        <f>SUM(I21:J21)</f>
        <v>0</v>
      </c>
      <c r="L21" s="87">
        <v>0</v>
      </c>
      <c r="M21" s="86">
        <v>0</v>
      </c>
      <c r="N21" s="106">
        <f>+L21+M21</f>
        <v>0</v>
      </c>
      <c r="O21" s="87">
        <v>9</v>
      </c>
      <c r="P21" s="86">
        <v>12</v>
      </c>
      <c r="Q21" s="106">
        <f>SUM(O21:P21)</f>
        <v>21</v>
      </c>
      <c r="R21" s="87">
        <v>8</v>
      </c>
      <c r="S21" s="86">
        <v>4</v>
      </c>
      <c r="T21" s="106">
        <f>SUM(R21:S21)</f>
        <v>12</v>
      </c>
      <c r="U21" s="106">
        <f>+C21+F21+I21+L21-O21+R21</f>
        <v>788</v>
      </c>
      <c r="V21" s="105">
        <f>+D21+G21+J21+M21-P21+S21</f>
        <v>872</v>
      </c>
      <c r="W21" s="142">
        <f>+U21+V21</f>
        <v>1660</v>
      </c>
      <c r="Y21" s="71">
        <f aca="true" t="shared" si="12" ref="Y21:Y29">+E21+H21+K21+N21-Q21+T21</f>
        <v>1660</v>
      </c>
      <c r="Z21" s="71">
        <f t="shared" si="1"/>
        <v>0</v>
      </c>
    </row>
    <row r="22" spans="2:26" ht="13.5">
      <c r="B22" s="89" t="s">
        <v>101</v>
      </c>
      <c r="C22" s="90">
        <v>789</v>
      </c>
      <c r="D22" s="90">
        <v>880</v>
      </c>
      <c r="E22" s="90">
        <v>1669</v>
      </c>
      <c r="F22" s="107">
        <f>SUM(F21:F21)</f>
        <v>0</v>
      </c>
      <c r="G22" s="107">
        <f aca="true" t="shared" si="13" ref="G22:W22">SUM(G21:G21)</f>
        <v>0</v>
      </c>
      <c r="H22" s="107">
        <f t="shared" si="13"/>
        <v>0</v>
      </c>
      <c r="I22" s="110">
        <f t="shared" si="13"/>
        <v>0</v>
      </c>
      <c r="J22" s="107">
        <f t="shared" si="13"/>
        <v>0</v>
      </c>
      <c r="K22" s="107">
        <f t="shared" si="13"/>
        <v>0</v>
      </c>
      <c r="L22" s="107">
        <f t="shared" si="13"/>
        <v>0</v>
      </c>
      <c r="M22" s="111">
        <f t="shared" si="13"/>
        <v>0</v>
      </c>
      <c r="N22" s="107">
        <f t="shared" si="13"/>
        <v>0</v>
      </c>
      <c r="O22" s="110">
        <f t="shared" si="13"/>
        <v>9</v>
      </c>
      <c r="P22" s="107">
        <f t="shared" si="13"/>
        <v>12</v>
      </c>
      <c r="Q22" s="107">
        <f t="shared" si="13"/>
        <v>21</v>
      </c>
      <c r="R22" s="107">
        <f t="shared" si="13"/>
        <v>8</v>
      </c>
      <c r="S22" s="107">
        <f t="shared" si="13"/>
        <v>4</v>
      </c>
      <c r="T22" s="107">
        <f t="shared" si="13"/>
        <v>12</v>
      </c>
      <c r="U22" s="107">
        <f t="shared" si="13"/>
        <v>788</v>
      </c>
      <c r="V22" s="107">
        <f t="shared" si="13"/>
        <v>872</v>
      </c>
      <c r="W22" s="107">
        <f t="shared" si="13"/>
        <v>1660</v>
      </c>
      <c r="Y22" s="71">
        <f t="shared" si="12"/>
        <v>1660</v>
      </c>
      <c r="Z22" s="71">
        <f t="shared" si="1"/>
        <v>0</v>
      </c>
    </row>
    <row r="23" spans="1:26" ht="13.5">
      <c r="A23" s="71">
        <v>17</v>
      </c>
      <c r="B23" s="65" t="s">
        <v>102</v>
      </c>
      <c r="C23" s="90">
        <v>11142</v>
      </c>
      <c r="D23" s="104">
        <v>12312</v>
      </c>
      <c r="E23" s="90">
        <v>23454</v>
      </c>
      <c r="F23" s="87">
        <v>0</v>
      </c>
      <c r="G23" s="86">
        <v>0</v>
      </c>
      <c r="H23" s="106">
        <f t="shared" si="3"/>
        <v>0</v>
      </c>
      <c r="I23" s="87">
        <v>0</v>
      </c>
      <c r="J23" s="90">
        <v>0</v>
      </c>
      <c r="K23" s="106">
        <f>SUM(I23:J23)</f>
        <v>0</v>
      </c>
      <c r="L23" s="87">
        <v>0</v>
      </c>
      <c r="M23" s="86">
        <v>0</v>
      </c>
      <c r="N23" s="106">
        <f>+L23+M23</f>
        <v>0</v>
      </c>
      <c r="O23" s="87">
        <v>160</v>
      </c>
      <c r="P23" s="86">
        <v>152</v>
      </c>
      <c r="Q23" s="106">
        <f>SUM(O23:P23)</f>
        <v>312</v>
      </c>
      <c r="R23" s="87">
        <v>135</v>
      </c>
      <c r="S23" s="86">
        <v>119</v>
      </c>
      <c r="T23" s="106">
        <f>SUM(R23:S23)</f>
        <v>254</v>
      </c>
      <c r="U23" s="106">
        <f>+C23+F23+I23+L23-O23+R23</f>
        <v>11117</v>
      </c>
      <c r="V23" s="105">
        <f>+D23+G23+J23+M23-P23+S23</f>
        <v>12279</v>
      </c>
      <c r="W23" s="106">
        <f>+U23+V23</f>
        <v>23396</v>
      </c>
      <c r="Y23" s="71">
        <f>+E23+H23+K23+N23-Q23+T23</f>
        <v>23396</v>
      </c>
      <c r="Z23" s="71">
        <f t="shared" si="1"/>
        <v>0</v>
      </c>
    </row>
    <row r="24" spans="2:26" ht="13.5">
      <c r="B24" s="89" t="s">
        <v>103</v>
      </c>
      <c r="C24" s="90">
        <v>11142</v>
      </c>
      <c r="D24" s="90">
        <v>12312</v>
      </c>
      <c r="E24" s="90">
        <v>23454</v>
      </c>
      <c r="F24" s="107">
        <f aca="true" t="shared" si="14" ref="F24:W24">SUM(F23:F23)</f>
        <v>0</v>
      </c>
      <c r="G24" s="107">
        <f t="shared" si="14"/>
        <v>0</v>
      </c>
      <c r="H24" s="107">
        <f t="shared" si="14"/>
        <v>0</v>
      </c>
      <c r="I24" s="110">
        <f t="shared" si="14"/>
        <v>0</v>
      </c>
      <c r="J24" s="107">
        <f t="shared" si="14"/>
        <v>0</v>
      </c>
      <c r="K24" s="107">
        <f t="shared" si="14"/>
        <v>0</v>
      </c>
      <c r="L24" s="107">
        <f t="shared" si="14"/>
        <v>0</v>
      </c>
      <c r="M24" s="111">
        <f>SUM(M23:M23)</f>
        <v>0</v>
      </c>
      <c r="N24" s="107">
        <f t="shared" si="14"/>
        <v>0</v>
      </c>
      <c r="O24" s="110">
        <f t="shared" si="14"/>
        <v>160</v>
      </c>
      <c r="P24" s="107">
        <f>SUM(P23:P23)</f>
        <v>152</v>
      </c>
      <c r="Q24" s="107">
        <f t="shared" si="14"/>
        <v>312</v>
      </c>
      <c r="R24" s="107">
        <f t="shared" si="14"/>
        <v>135</v>
      </c>
      <c r="S24" s="107">
        <f t="shared" si="14"/>
        <v>119</v>
      </c>
      <c r="T24" s="107">
        <f t="shared" si="14"/>
        <v>254</v>
      </c>
      <c r="U24" s="107">
        <f t="shared" si="14"/>
        <v>11117</v>
      </c>
      <c r="V24" s="107">
        <f t="shared" si="14"/>
        <v>12279</v>
      </c>
      <c r="W24" s="107">
        <f t="shared" si="14"/>
        <v>23396</v>
      </c>
      <c r="Y24" s="71">
        <f>+E24+H24+K24+N24-Q24+T24</f>
        <v>23396</v>
      </c>
      <c r="Z24" s="71">
        <f t="shared" si="1"/>
        <v>0</v>
      </c>
    </row>
    <row r="25" spans="1:26" ht="13.5">
      <c r="A25" s="71">
        <v>18</v>
      </c>
      <c r="B25" s="65" t="s">
        <v>104</v>
      </c>
      <c r="C25" s="86">
        <v>3636</v>
      </c>
      <c r="D25" s="87">
        <v>3979</v>
      </c>
      <c r="E25" s="86">
        <v>7615</v>
      </c>
      <c r="F25" s="87">
        <v>0</v>
      </c>
      <c r="G25" s="86">
        <v>0</v>
      </c>
      <c r="H25" s="106">
        <f t="shared" si="3"/>
        <v>0</v>
      </c>
      <c r="I25" s="87">
        <v>13</v>
      </c>
      <c r="J25" s="86">
        <v>16</v>
      </c>
      <c r="K25" s="106">
        <f>SUM(I25:J25)</f>
        <v>29</v>
      </c>
      <c r="L25" s="87">
        <v>0</v>
      </c>
      <c r="M25" s="86">
        <v>0</v>
      </c>
      <c r="N25" s="106">
        <f>+L25+M25</f>
        <v>0</v>
      </c>
      <c r="O25" s="87">
        <v>63</v>
      </c>
      <c r="P25" s="86">
        <v>54</v>
      </c>
      <c r="Q25" s="106">
        <f>SUM(O25:P25)</f>
        <v>117</v>
      </c>
      <c r="R25" s="87">
        <v>11</v>
      </c>
      <c r="S25" s="86">
        <v>12</v>
      </c>
      <c r="T25" s="106">
        <f>SUM(R25:S25)</f>
        <v>23</v>
      </c>
      <c r="U25" s="106">
        <f>+C25+F25+I25+L25-O25+R25</f>
        <v>3597</v>
      </c>
      <c r="V25" s="105">
        <f>+D25+G25+J25+M25-P25+S25</f>
        <v>3953</v>
      </c>
      <c r="W25" s="106">
        <f>+U25+V25</f>
        <v>7550</v>
      </c>
      <c r="Y25" s="71">
        <f t="shared" si="12"/>
        <v>7550</v>
      </c>
      <c r="Z25" s="71">
        <f t="shared" si="1"/>
        <v>0</v>
      </c>
    </row>
    <row r="26" spans="1:26" ht="13.5">
      <c r="A26" s="71">
        <v>19</v>
      </c>
      <c r="B26" s="65" t="s">
        <v>105</v>
      </c>
      <c r="C26" s="86">
        <v>6001</v>
      </c>
      <c r="D26" s="87">
        <v>6465</v>
      </c>
      <c r="E26" s="86">
        <v>12466</v>
      </c>
      <c r="F26" s="87">
        <v>0</v>
      </c>
      <c r="G26" s="86">
        <v>0</v>
      </c>
      <c r="H26" s="106">
        <f t="shared" si="3"/>
        <v>0</v>
      </c>
      <c r="I26" s="87">
        <v>0</v>
      </c>
      <c r="J26" s="86">
        <v>0</v>
      </c>
      <c r="K26" s="106">
        <f>SUM(I26:J26)</f>
        <v>0</v>
      </c>
      <c r="L26" s="87">
        <v>0</v>
      </c>
      <c r="M26" s="86">
        <v>0</v>
      </c>
      <c r="N26" s="106">
        <f>+L26+M26</f>
        <v>0</v>
      </c>
      <c r="O26" s="87">
        <v>95</v>
      </c>
      <c r="P26" s="86">
        <v>64</v>
      </c>
      <c r="Q26" s="106">
        <f>SUM(O26:P26)</f>
        <v>159</v>
      </c>
      <c r="R26" s="87">
        <v>74</v>
      </c>
      <c r="S26" s="86">
        <v>47</v>
      </c>
      <c r="T26" s="106">
        <f>SUM(R26:S26)</f>
        <v>121</v>
      </c>
      <c r="U26" s="106">
        <f>+C26+F26+I26+L26-O26+R26</f>
        <v>5980</v>
      </c>
      <c r="V26" s="105">
        <f>+D26+G26+J26+M26-P26+S26</f>
        <v>6448</v>
      </c>
      <c r="W26" s="106">
        <f>+U26+V26</f>
        <v>12428</v>
      </c>
      <c r="Y26" s="71">
        <f t="shared" si="12"/>
        <v>12428</v>
      </c>
      <c r="Z26" s="71">
        <f t="shared" si="1"/>
        <v>0</v>
      </c>
    </row>
    <row r="27" spans="2:26" ht="13.5">
      <c r="B27" s="89" t="s">
        <v>106</v>
      </c>
      <c r="C27" s="90">
        <v>9637</v>
      </c>
      <c r="D27" s="90">
        <v>10444</v>
      </c>
      <c r="E27" s="90">
        <v>20081</v>
      </c>
      <c r="F27" s="107">
        <f aca="true" t="shared" si="15" ref="F27:W27">SUM(F25:F26)</f>
        <v>0</v>
      </c>
      <c r="G27" s="107">
        <f t="shared" si="15"/>
        <v>0</v>
      </c>
      <c r="H27" s="107">
        <f t="shared" si="15"/>
        <v>0</v>
      </c>
      <c r="I27" s="110">
        <f t="shared" si="15"/>
        <v>13</v>
      </c>
      <c r="J27" s="107">
        <f t="shared" si="15"/>
        <v>16</v>
      </c>
      <c r="K27" s="107">
        <f t="shared" si="15"/>
        <v>29</v>
      </c>
      <c r="L27" s="107">
        <f t="shared" si="15"/>
        <v>0</v>
      </c>
      <c r="M27" s="111">
        <f t="shared" si="15"/>
        <v>0</v>
      </c>
      <c r="N27" s="107">
        <f t="shared" si="15"/>
        <v>0</v>
      </c>
      <c r="O27" s="110">
        <f t="shared" si="15"/>
        <v>158</v>
      </c>
      <c r="P27" s="107">
        <f t="shared" si="15"/>
        <v>118</v>
      </c>
      <c r="Q27" s="107">
        <f t="shared" si="15"/>
        <v>276</v>
      </c>
      <c r="R27" s="107">
        <f>SUM(R25:R26)</f>
        <v>85</v>
      </c>
      <c r="S27" s="107">
        <f t="shared" si="15"/>
        <v>59</v>
      </c>
      <c r="T27" s="107">
        <f t="shared" si="15"/>
        <v>144</v>
      </c>
      <c r="U27" s="107">
        <f t="shared" si="15"/>
        <v>9577</v>
      </c>
      <c r="V27" s="107">
        <f t="shared" si="15"/>
        <v>10401</v>
      </c>
      <c r="W27" s="107">
        <f t="shared" si="15"/>
        <v>19978</v>
      </c>
      <c r="Y27" s="71">
        <f t="shared" si="12"/>
        <v>19978</v>
      </c>
      <c r="Z27" s="71">
        <f t="shared" si="1"/>
        <v>0</v>
      </c>
    </row>
    <row r="28" spans="2:26" ht="13.5">
      <c r="B28" s="89" t="s">
        <v>115</v>
      </c>
      <c r="C28" s="90">
        <v>21568</v>
      </c>
      <c r="D28" s="90">
        <v>23636</v>
      </c>
      <c r="E28" s="90">
        <v>45204</v>
      </c>
      <c r="F28" s="107">
        <f>F22+F24+F27</f>
        <v>0</v>
      </c>
      <c r="G28" s="107">
        <f aca="true" t="shared" si="16" ref="G28:W28">G22+G24+G27</f>
        <v>0</v>
      </c>
      <c r="H28" s="107">
        <f>H22+H24+H27</f>
        <v>0</v>
      </c>
      <c r="I28" s="107">
        <f t="shared" si="16"/>
        <v>13</v>
      </c>
      <c r="J28" s="107">
        <f t="shared" si="16"/>
        <v>16</v>
      </c>
      <c r="K28" s="107">
        <f t="shared" si="16"/>
        <v>29</v>
      </c>
      <c r="L28" s="107">
        <f t="shared" si="16"/>
        <v>0</v>
      </c>
      <c r="M28" s="107">
        <f t="shared" si="16"/>
        <v>0</v>
      </c>
      <c r="N28" s="107">
        <f t="shared" si="16"/>
        <v>0</v>
      </c>
      <c r="O28" s="107">
        <f t="shared" si="16"/>
        <v>327</v>
      </c>
      <c r="P28" s="107">
        <f t="shared" si="16"/>
        <v>282</v>
      </c>
      <c r="Q28" s="107">
        <f t="shared" si="16"/>
        <v>609</v>
      </c>
      <c r="R28" s="107">
        <f t="shared" si="16"/>
        <v>228</v>
      </c>
      <c r="S28" s="107">
        <f t="shared" si="16"/>
        <v>182</v>
      </c>
      <c r="T28" s="107">
        <f t="shared" si="16"/>
        <v>410</v>
      </c>
      <c r="U28" s="107">
        <f t="shared" si="16"/>
        <v>21482</v>
      </c>
      <c r="V28" s="107">
        <f t="shared" si="16"/>
        <v>23552</v>
      </c>
      <c r="W28" s="107">
        <f t="shared" si="16"/>
        <v>45034</v>
      </c>
      <c r="Y28" s="71">
        <f t="shared" si="12"/>
        <v>45034</v>
      </c>
      <c r="Z28" s="71">
        <f t="shared" si="1"/>
        <v>0</v>
      </c>
    </row>
    <row r="29" spans="2:26" ht="13.5">
      <c r="B29" s="89" t="s">
        <v>108</v>
      </c>
      <c r="C29" s="90">
        <v>446482</v>
      </c>
      <c r="D29" s="90">
        <v>502208</v>
      </c>
      <c r="E29" s="90">
        <v>948690</v>
      </c>
      <c r="F29" s="107">
        <f aca="true" t="shared" si="17" ref="F29:W29">F20+F28</f>
        <v>0</v>
      </c>
      <c r="G29" s="107">
        <f t="shared" si="17"/>
        <v>0</v>
      </c>
      <c r="H29" s="107">
        <f t="shared" si="17"/>
        <v>0</v>
      </c>
      <c r="I29" s="110">
        <f t="shared" si="17"/>
        <v>156</v>
      </c>
      <c r="J29" s="107">
        <f t="shared" si="17"/>
        <v>128</v>
      </c>
      <c r="K29" s="107">
        <f t="shared" si="17"/>
        <v>284</v>
      </c>
      <c r="L29" s="107">
        <f t="shared" si="17"/>
        <v>0</v>
      </c>
      <c r="M29" s="111">
        <f t="shared" si="17"/>
        <v>0</v>
      </c>
      <c r="N29" s="107">
        <f t="shared" si="17"/>
        <v>0</v>
      </c>
      <c r="O29" s="110">
        <f t="shared" si="17"/>
        <v>5258</v>
      </c>
      <c r="P29" s="107">
        <f t="shared" si="17"/>
        <v>5097</v>
      </c>
      <c r="Q29" s="107">
        <f t="shared" si="17"/>
        <v>10355</v>
      </c>
      <c r="R29" s="107">
        <f t="shared" si="17"/>
        <v>3799</v>
      </c>
      <c r="S29" s="107">
        <f t="shared" si="17"/>
        <v>3163</v>
      </c>
      <c r="T29" s="107">
        <f t="shared" si="17"/>
        <v>6962</v>
      </c>
      <c r="U29" s="107">
        <f t="shared" si="17"/>
        <v>445179</v>
      </c>
      <c r="V29" s="107">
        <f t="shared" si="17"/>
        <v>500402</v>
      </c>
      <c r="W29" s="107">
        <f t="shared" si="17"/>
        <v>945581</v>
      </c>
      <c r="Y29" s="71">
        <f t="shared" si="12"/>
        <v>945581</v>
      </c>
      <c r="Z29" s="71">
        <f t="shared" si="1"/>
        <v>0</v>
      </c>
    </row>
    <row r="30" spans="3:23" ht="13.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3:23" ht="13.5">
      <c r="C31" s="93">
        <f>SUM(C5:C19,C21:C21,C23:C23,C25:C26)</f>
        <v>446482</v>
      </c>
      <c r="D31" s="93">
        <f aca="true" t="shared" si="18" ref="D31:W31">SUM(D5:D19,D21:D21,D23:D23,D25:D26)</f>
        <v>502208</v>
      </c>
      <c r="E31" s="93">
        <f t="shared" si="18"/>
        <v>948690</v>
      </c>
      <c r="F31" s="93">
        <f>SUM(F5:F19,F21:F21,F23:F23,F25:F26)</f>
        <v>0</v>
      </c>
      <c r="G31" s="93">
        <f>SUM(G5:G19,G21:G21,G23:G23,G25:G26)</f>
        <v>0</v>
      </c>
      <c r="H31" s="93">
        <f t="shared" si="18"/>
        <v>0</v>
      </c>
      <c r="I31" s="93">
        <f t="shared" si="18"/>
        <v>156</v>
      </c>
      <c r="J31" s="93">
        <f t="shared" si="18"/>
        <v>128</v>
      </c>
      <c r="K31" s="93">
        <f t="shared" si="18"/>
        <v>284</v>
      </c>
      <c r="L31" s="93">
        <f t="shared" si="18"/>
        <v>0</v>
      </c>
      <c r="M31" s="93">
        <f t="shared" si="18"/>
        <v>0</v>
      </c>
      <c r="N31" s="93">
        <f t="shared" si="18"/>
        <v>0</v>
      </c>
      <c r="O31" s="93">
        <f>SUM(O5:O19,O21:O21,O23:O23,O25:O26)</f>
        <v>5258</v>
      </c>
      <c r="P31" s="93">
        <f t="shared" si="18"/>
        <v>5097</v>
      </c>
      <c r="Q31" s="93">
        <f t="shared" si="18"/>
        <v>10355</v>
      </c>
      <c r="R31" s="93">
        <f t="shared" si="18"/>
        <v>3799</v>
      </c>
      <c r="S31" s="93">
        <f t="shared" si="18"/>
        <v>3163</v>
      </c>
      <c r="T31" s="93">
        <f t="shared" si="18"/>
        <v>6962</v>
      </c>
      <c r="U31" s="93">
        <f t="shared" si="18"/>
        <v>445179</v>
      </c>
      <c r="V31" s="93">
        <f t="shared" si="18"/>
        <v>500402</v>
      </c>
      <c r="W31" s="93">
        <f t="shared" si="18"/>
        <v>945581</v>
      </c>
    </row>
    <row r="32" spans="3:23" ht="13.5">
      <c r="C32" s="92">
        <f aca="true" t="shared" si="19" ref="C32:W32">+C29-C31</f>
        <v>0</v>
      </c>
      <c r="D32" s="92">
        <f t="shared" si="19"/>
        <v>0</v>
      </c>
      <c r="E32" s="92">
        <f t="shared" si="19"/>
        <v>0</v>
      </c>
      <c r="F32" s="92">
        <f t="shared" si="19"/>
        <v>0</v>
      </c>
      <c r="G32" s="92">
        <f t="shared" si="19"/>
        <v>0</v>
      </c>
      <c r="H32" s="92">
        <f t="shared" si="19"/>
        <v>0</v>
      </c>
      <c r="I32" s="92">
        <f t="shared" si="19"/>
        <v>0</v>
      </c>
      <c r="J32" s="92">
        <f t="shared" si="19"/>
        <v>0</v>
      </c>
      <c r="K32" s="92">
        <f t="shared" si="19"/>
        <v>0</v>
      </c>
      <c r="L32" s="92">
        <f t="shared" si="19"/>
        <v>0</v>
      </c>
      <c r="M32" s="92">
        <f t="shared" si="19"/>
        <v>0</v>
      </c>
      <c r="N32" s="92">
        <f t="shared" si="19"/>
        <v>0</v>
      </c>
      <c r="O32" s="92">
        <f t="shared" si="19"/>
        <v>0</v>
      </c>
      <c r="P32" s="92">
        <f t="shared" si="19"/>
        <v>0</v>
      </c>
      <c r="Q32" s="92">
        <f t="shared" si="19"/>
        <v>0</v>
      </c>
      <c r="R32" s="92">
        <f t="shared" si="19"/>
        <v>0</v>
      </c>
      <c r="S32" s="92">
        <f t="shared" si="19"/>
        <v>0</v>
      </c>
      <c r="T32" s="92">
        <f t="shared" si="19"/>
        <v>0</v>
      </c>
      <c r="U32" s="92">
        <f t="shared" si="19"/>
        <v>0</v>
      </c>
      <c r="V32" s="92">
        <f t="shared" si="19"/>
        <v>0</v>
      </c>
      <c r="W32" s="92">
        <f t="shared" si="19"/>
        <v>0</v>
      </c>
    </row>
    <row r="33" spans="3:23" ht="13.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6:13" ht="13.5">
      <c r="F34" s="71">
        <f>COUNT(F5:F29)-6</f>
        <v>19</v>
      </c>
      <c r="G34" s="71">
        <f>COUNT(G5:G29)-6</f>
        <v>19</v>
      </c>
      <c r="L34" s="71">
        <f>COUNT(L5:L29)-6</f>
        <v>19</v>
      </c>
      <c r="M34" s="71">
        <f>COUNT(M5:M29)-6</f>
        <v>19</v>
      </c>
    </row>
  </sheetData>
  <sheetProtection/>
  <mergeCells count="5">
    <mergeCell ref="C1:E1"/>
    <mergeCell ref="U2:W2"/>
    <mergeCell ref="U3:W3"/>
    <mergeCell ref="C2:E2"/>
    <mergeCell ref="C3:E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Y36"/>
  <sheetViews>
    <sheetView view="pageBreakPreview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1" sqref="B41"/>
    </sheetView>
  </sheetViews>
  <sheetFormatPr defaultColWidth="9.00390625" defaultRowHeight="13.5"/>
  <cols>
    <col min="1" max="1" width="9.00390625" style="15" customWidth="1"/>
    <col min="2" max="2" width="16.875" style="15" customWidth="1"/>
    <col min="3" max="3" width="3.25390625" style="15" customWidth="1"/>
    <col min="4" max="6" width="9.75390625" style="15" bestFit="1" customWidth="1"/>
    <col min="7" max="7" width="9.125" style="15" bestFit="1" customWidth="1"/>
    <col min="8" max="8" width="9.75390625" style="15" customWidth="1"/>
    <col min="9" max="12" width="9.125" style="15" bestFit="1" customWidth="1"/>
    <col min="13" max="15" width="10.00390625" style="15" customWidth="1"/>
    <col min="16" max="21" width="9.125" style="15" bestFit="1" customWidth="1"/>
    <col min="22" max="23" width="9.625" style="15" customWidth="1"/>
    <col min="24" max="24" width="10.25390625" style="15" customWidth="1"/>
    <col min="25" max="16384" width="9.00390625" style="15" customWidth="1"/>
  </cols>
  <sheetData>
    <row r="1" ht="13.5">
      <c r="B1" s="53" t="s">
        <v>132</v>
      </c>
    </row>
    <row r="2" spans="4:25" ht="17.25">
      <c r="D2" s="54"/>
      <c r="F2" s="54"/>
      <c r="G2" s="54" t="s">
        <v>0</v>
      </c>
      <c r="M2" s="191" t="s">
        <v>83</v>
      </c>
      <c r="N2" s="193"/>
      <c r="O2" s="25" t="s">
        <v>1</v>
      </c>
      <c r="R2" s="54" t="s">
        <v>0</v>
      </c>
      <c r="W2" s="191" t="s">
        <v>83</v>
      </c>
      <c r="X2" s="193"/>
      <c r="Y2" s="25" t="s">
        <v>1</v>
      </c>
    </row>
    <row r="3" spans="13:25" ht="16.5" customHeight="1">
      <c r="M3" s="191" t="str">
        <f>+'入力用名簿'!$C$1</f>
        <v>令和5年3月1日現在</v>
      </c>
      <c r="N3" s="192"/>
      <c r="O3" s="193"/>
      <c r="W3" s="191" t="str">
        <f>+'入力用名簿'!$C$1</f>
        <v>令和5年3月1日現在</v>
      </c>
      <c r="X3" s="192"/>
      <c r="Y3" s="193"/>
    </row>
    <row r="4" spans="2:25" ht="14.25" customHeight="1">
      <c r="B4" s="20"/>
      <c r="C4" s="115" t="s">
        <v>2</v>
      </c>
      <c r="D4" s="16" t="s">
        <v>3</v>
      </c>
      <c r="E4" s="17"/>
      <c r="F4" s="18"/>
      <c r="G4" s="16" t="s">
        <v>4</v>
      </c>
      <c r="H4" s="17"/>
      <c r="I4" s="18"/>
      <c r="J4" s="16" t="s">
        <v>5</v>
      </c>
      <c r="K4" s="17"/>
      <c r="L4" s="18"/>
      <c r="M4" s="28" t="s">
        <v>6</v>
      </c>
      <c r="N4" s="26"/>
      <c r="O4" s="55"/>
      <c r="P4" s="188" t="s">
        <v>82</v>
      </c>
      <c r="Q4" s="189"/>
      <c r="R4" s="190"/>
      <c r="S4" s="16" t="s">
        <v>7</v>
      </c>
      <c r="T4" s="17"/>
      <c r="U4" s="18"/>
      <c r="V4" s="16" t="s">
        <v>121</v>
      </c>
      <c r="W4" s="26"/>
      <c r="X4" s="26"/>
      <c r="Y4" s="27"/>
    </row>
    <row r="5" spans="2:25" ht="14.25" customHeight="1">
      <c r="B5" s="56" t="s">
        <v>8</v>
      </c>
      <c r="C5" s="56" t="s">
        <v>9</v>
      </c>
      <c r="D5" s="21" t="s">
        <v>10</v>
      </c>
      <c r="E5" s="22"/>
      <c r="F5" s="23"/>
      <c r="G5" s="21" t="s">
        <v>11</v>
      </c>
      <c r="H5" s="22"/>
      <c r="I5" s="57"/>
      <c r="J5" s="21" t="s">
        <v>12</v>
      </c>
      <c r="K5" s="22"/>
      <c r="L5" s="57" t="s">
        <v>13</v>
      </c>
      <c r="M5" s="21" t="s">
        <v>14</v>
      </c>
      <c r="N5" s="22"/>
      <c r="O5" s="57"/>
      <c r="P5" s="21"/>
      <c r="Q5" s="22"/>
      <c r="R5" s="57" t="s">
        <v>15</v>
      </c>
      <c r="S5" s="21"/>
      <c r="T5" s="22"/>
      <c r="U5" s="57" t="s">
        <v>16</v>
      </c>
      <c r="V5" s="21" t="s">
        <v>17</v>
      </c>
      <c r="W5" s="22"/>
      <c r="X5" s="22"/>
      <c r="Y5" s="56" t="s">
        <v>18</v>
      </c>
    </row>
    <row r="6" spans="2:25" ht="15.75" customHeight="1">
      <c r="B6" s="29"/>
      <c r="C6" s="114" t="s">
        <v>19</v>
      </c>
      <c r="D6" s="25" t="s">
        <v>20</v>
      </c>
      <c r="E6" s="25" t="s">
        <v>21</v>
      </c>
      <c r="F6" s="25" t="s">
        <v>22</v>
      </c>
      <c r="G6" s="25" t="s">
        <v>20</v>
      </c>
      <c r="H6" s="25" t="s">
        <v>21</v>
      </c>
      <c r="I6" s="25" t="s">
        <v>22</v>
      </c>
      <c r="J6" s="25" t="s">
        <v>20</v>
      </c>
      <c r="K6" s="25" t="s">
        <v>21</v>
      </c>
      <c r="L6" s="25" t="s">
        <v>22</v>
      </c>
      <c r="M6" s="25" t="s">
        <v>20</v>
      </c>
      <c r="N6" s="25" t="s">
        <v>21</v>
      </c>
      <c r="O6" s="25" t="s">
        <v>22</v>
      </c>
      <c r="P6" s="25" t="s">
        <v>20</v>
      </c>
      <c r="Q6" s="25" t="s">
        <v>21</v>
      </c>
      <c r="R6" s="25" t="s">
        <v>22</v>
      </c>
      <c r="S6" s="25" t="s">
        <v>20</v>
      </c>
      <c r="T6" s="25" t="s">
        <v>21</v>
      </c>
      <c r="U6" s="25" t="s">
        <v>22</v>
      </c>
      <c r="V6" s="25" t="s">
        <v>20</v>
      </c>
      <c r="W6" s="25" t="s">
        <v>21</v>
      </c>
      <c r="X6" s="25" t="s">
        <v>22</v>
      </c>
      <c r="Y6" s="29"/>
    </row>
    <row r="7" spans="2:25" ht="15.75" customHeight="1">
      <c r="B7" s="8" t="s">
        <v>112</v>
      </c>
      <c r="C7" s="25">
        <v>1</v>
      </c>
      <c r="D7" s="9">
        <f>'入力用名簿'!C5</f>
        <v>183349</v>
      </c>
      <c r="E7" s="9">
        <f>'入力用名簿'!D5</f>
        <v>203042</v>
      </c>
      <c r="F7" s="9">
        <f>'入力用名簿'!E5</f>
        <v>386391</v>
      </c>
      <c r="G7" s="9">
        <f>'入力用名簿'!F5</f>
        <v>0</v>
      </c>
      <c r="H7" s="9">
        <f>'入力用名簿'!G5</f>
        <v>0</v>
      </c>
      <c r="I7" s="9">
        <f>'入力用名簿'!H5</f>
        <v>0</v>
      </c>
      <c r="J7" s="9">
        <f>'入力用名簿'!I5</f>
        <v>0</v>
      </c>
      <c r="K7" s="9">
        <f>'入力用名簿'!J5</f>
        <v>0</v>
      </c>
      <c r="L7" s="9">
        <f>'入力用名簿'!K5</f>
        <v>0</v>
      </c>
      <c r="M7" s="9">
        <f>'入力用名簿'!L5</f>
        <v>0</v>
      </c>
      <c r="N7" s="9">
        <f>'入力用名簿'!M5</f>
        <v>0</v>
      </c>
      <c r="O7" s="9">
        <f>'入力用名簿'!N5</f>
        <v>0</v>
      </c>
      <c r="P7" s="9">
        <f>'入力用名簿'!O5</f>
        <v>1791</v>
      </c>
      <c r="Q7" s="9">
        <f>'入力用名簿'!P5</f>
        <v>1636</v>
      </c>
      <c r="R7" s="9">
        <f>'入力用名簿'!Q5</f>
        <v>3427</v>
      </c>
      <c r="S7" s="9">
        <f>'入力用名簿'!R5</f>
        <v>1539</v>
      </c>
      <c r="T7" s="9">
        <f>'入力用名簿'!S5</f>
        <v>1326</v>
      </c>
      <c r="U7" s="9">
        <f>'入力用名簿'!T5</f>
        <v>2865</v>
      </c>
      <c r="V7" s="9">
        <f>+D7+G7+J7+M7-P7+S7</f>
        <v>183097</v>
      </c>
      <c r="W7" s="9">
        <f>+E7+H7+K7+N7-Q7+T7</f>
        <v>202732</v>
      </c>
      <c r="X7" s="9">
        <f>+V7+W7</f>
        <v>385829</v>
      </c>
      <c r="Y7" s="9"/>
    </row>
    <row r="8" spans="2:25" s="31" customFormat="1" ht="15.75" customHeight="1">
      <c r="B8" s="11" t="s">
        <v>23</v>
      </c>
      <c r="C8" s="58">
        <v>1</v>
      </c>
      <c r="D8" s="12">
        <f>+D7</f>
        <v>183349</v>
      </c>
      <c r="E8" s="12">
        <f>+E7</f>
        <v>203042</v>
      </c>
      <c r="F8" s="12">
        <f>+F7</f>
        <v>386391</v>
      </c>
      <c r="G8" s="12">
        <f>+G7</f>
        <v>0</v>
      </c>
      <c r="H8" s="12">
        <f aca="true" t="shared" si="0" ref="H8:U8">+H7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1791</v>
      </c>
      <c r="Q8" s="12">
        <f t="shared" si="0"/>
        <v>1636</v>
      </c>
      <c r="R8" s="12">
        <f t="shared" si="0"/>
        <v>3427</v>
      </c>
      <c r="S8" s="12">
        <f t="shared" si="0"/>
        <v>1539</v>
      </c>
      <c r="T8" s="12">
        <f t="shared" si="0"/>
        <v>1326</v>
      </c>
      <c r="U8" s="12">
        <f t="shared" si="0"/>
        <v>2865</v>
      </c>
      <c r="V8" s="12">
        <f>+V7</f>
        <v>183097</v>
      </c>
      <c r="W8" s="12">
        <f>+W7</f>
        <v>202732</v>
      </c>
      <c r="X8" s="12">
        <f aca="true" t="shared" si="1" ref="X8:X27">+V8+W8</f>
        <v>385829</v>
      </c>
      <c r="Y8" s="12"/>
    </row>
    <row r="9" spans="2:25" s="31" customFormat="1" ht="15.75" customHeight="1">
      <c r="B9" s="8" t="s">
        <v>116</v>
      </c>
      <c r="C9" s="25">
        <v>2</v>
      </c>
      <c r="D9" s="9">
        <f>'入力用名簿'!C6</f>
        <v>5076</v>
      </c>
      <c r="E9" s="9">
        <f>'入力用名簿'!D6</f>
        <v>5768</v>
      </c>
      <c r="F9" s="9">
        <f>'入力用名簿'!E6</f>
        <v>10844</v>
      </c>
      <c r="G9" s="9">
        <f>'入力用名簿'!F6</f>
        <v>0</v>
      </c>
      <c r="H9" s="9">
        <f>'入力用名簿'!G6</f>
        <v>0</v>
      </c>
      <c r="I9" s="9">
        <f>'入力用名簿'!H6</f>
        <v>0</v>
      </c>
      <c r="J9" s="9">
        <f>'入力用名簿'!I6</f>
        <v>0</v>
      </c>
      <c r="K9" s="9">
        <f>'入力用名簿'!J6</f>
        <v>0</v>
      </c>
      <c r="L9" s="9">
        <f>'入力用名簿'!K6</f>
        <v>0</v>
      </c>
      <c r="M9" s="9">
        <f>'入力用名簿'!L6</f>
        <v>0</v>
      </c>
      <c r="N9" s="9">
        <f>'入力用名簿'!M6</f>
        <v>0</v>
      </c>
      <c r="O9" s="9">
        <f>'入力用名簿'!N6</f>
        <v>0</v>
      </c>
      <c r="P9" s="9">
        <f>'入力用名簿'!O6</f>
        <v>110</v>
      </c>
      <c r="Q9" s="9">
        <f>'入力用名簿'!P6</f>
        <v>76</v>
      </c>
      <c r="R9" s="9">
        <f>'入力用名簿'!Q6</f>
        <v>186</v>
      </c>
      <c r="S9" s="9">
        <f>'入力用名簿'!R6</f>
        <v>33</v>
      </c>
      <c r="T9" s="9">
        <f>'入力用名簿'!S6</f>
        <v>27</v>
      </c>
      <c r="U9" s="9">
        <f>'入力用名簿'!T6</f>
        <v>60</v>
      </c>
      <c r="V9" s="9">
        <f>+D9+G9+J9+M9-P9+S9</f>
        <v>4999</v>
      </c>
      <c r="W9" s="9">
        <f>+E9+H9+K9+N9-Q9+T9</f>
        <v>5719</v>
      </c>
      <c r="X9" s="9">
        <f>+V9+W9</f>
        <v>10718</v>
      </c>
      <c r="Y9" s="9"/>
    </row>
    <row r="10" spans="1:25" s="31" customFormat="1" ht="15.75" customHeight="1">
      <c r="A10" s="15"/>
      <c r="B10" s="13" t="s">
        <v>30</v>
      </c>
      <c r="C10" s="25">
        <v>2</v>
      </c>
      <c r="D10" s="9">
        <f>'入力用名簿'!C9</f>
        <v>24717</v>
      </c>
      <c r="E10" s="9">
        <f>'入力用名簿'!D9</f>
        <v>28006</v>
      </c>
      <c r="F10" s="9">
        <f>'入力用名簿'!E9</f>
        <v>52723</v>
      </c>
      <c r="G10" s="9">
        <f>'入力用名簿'!F9</f>
        <v>0</v>
      </c>
      <c r="H10" s="9">
        <f>'入力用名簿'!G9</f>
        <v>0</v>
      </c>
      <c r="I10" s="9">
        <f>'入力用名簿'!H9</f>
        <v>0</v>
      </c>
      <c r="J10" s="9">
        <f>'入力用名簿'!I9</f>
        <v>0</v>
      </c>
      <c r="K10" s="9">
        <f>'入力用名簿'!J9</f>
        <v>0</v>
      </c>
      <c r="L10" s="9">
        <f>'入力用名簿'!K9</f>
        <v>0</v>
      </c>
      <c r="M10" s="9">
        <f>'入力用名簿'!L9</f>
        <v>0</v>
      </c>
      <c r="N10" s="9">
        <f>'入力用名簿'!M9</f>
        <v>0</v>
      </c>
      <c r="O10" s="9">
        <f>'入力用名簿'!N9</f>
        <v>0</v>
      </c>
      <c r="P10" s="9">
        <f>'入力用名簿'!O9</f>
        <v>272</v>
      </c>
      <c r="Q10" s="9">
        <f>'入力用名簿'!P9</f>
        <v>287</v>
      </c>
      <c r="R10" s="9">
        <f>'入力用名簿'!Q9</f>
        <v>559</v>
      </c>
      <c r="S10" s="9">
        <f>'入力用名簿'!R9</f>
        <v>196</v>
      </c>
      <c r="T10" s="9">
        <f>'入力用名簿'!S9</f>
        <v>141</v>
      </c>
      <c r="U10" s="9">
        <f>'入力用名簿'!T9</f>
        <v>337</v>
      </c>
      <c r="V10" s="9">
        <f>+D10+G10+J10+M10-P10+S10</f>
        <v>24641</v>
      </c>
      <c r="W10" s="9">
        <f>+E10+H10+K10+N10-Q10+T10</f>
        <v>27860</v>
      </c>
      <c r="X10" s="9">
        <f>+V10+W10</f>
        <v>52501</v>
      </c>
      <c r="Y10" s="9"/>
    </row>
    <row r="11" spans="2:25" ht="15.75" customHeight="1">
      <c r="B11" s="13" t="s">
        <v>24</v>
      </c>
      <c r="C11" s="25">
        <v>2</v>
      </c>
      <c r="D11" s="9">
        <f>'入力用名簿'!C10</f>
        <v>26911</v>
      </c>
      <c r="E11" s="9">
        <f>'入力用名簿'!D10</f>
        <v>31623</v>
      </c>
      <c r="F11" s="9">
        <f>'入力用名簿'!E10</f>
        <v>58534</v>
      </c>
      <c r="G11" s="9">
        <f>'入力用名簿'!F10</f>
        <v>0</v>
      </c>
      <c r="H11" s="9">
        <f>'入力用名簿'!G10</f>
        <v>0</v>
      </c>
      <c r="I11" s="9">
        <f>'入力用名簿'!H10</f>
        <v>0</v>
      </c>
      <c r="J11" s="9">
        <f>'入力用名簿'!I10</f>
        <v>0</v>
      </c>
      <c r="K11" s="9">
        <f>'入力用名簿'!J10</f>
        <v>0</v>
      </c>
      <c r="L11" s="9">
        <f>'入力用名簿'!K10</f>
        <v>0</v>
      </c>
      <c r="M11" s="9">
        <f>'入力用名簿'!L10</f>
        <v>0</v>
      </c>
      <c r="N11" s="9">
        <f>'入力用名簿'!M10</f>
        <v>0</v>
      </c>
      <c r="O11" s="9">
        <f>'入力用名簿'!N10</f>
        <v>0</v>
      </c>
      <c r="P11" s="9">
        <f>'入力用名簿'!O10</f>
        <v>315</v>
      </c>
      <c r="Q11" s="9">
        <f>'入力用名簿'!P10</f>
        <v>294</v>
      </c>
      <c r="R11" s="9">
        <f>'入力用名簿'!Q10</f>
        <v>609</v>
      </c>
      <c r="S11" s="9">
        <f>'入力用名簿'!R10</f>
        <v>192</v>
      </c>
      <c r="T11" s="9">
        <f>'入力用名簿'!S10</f>
        <v>148</v>
      </c>
      <c r="U11" s="9">
        <f>'入力用名簿'!T10</f>
        <v>340</v>
      </c>
      <c r="V11" s="9">
        <f>+D11+G11+J11+M11-P11+S11</f>
        <v>26788</v>
      </c>
      <c r="W11" s="9">
        <f aca="true" t="shared" si="2" ref="V11:W27">+E11+H11+K11+N11-Q11+T11</f>
        <v>31477</v>
      </c>
      <c r="X11" s="9">
        <f t="shared" si="1"/>
        <v>58265</v>
      </c>
      <c r="Y11" s="9"/>
    </row>
    <row r="12" spans="2:25" ht="15.75" customHeight="1">
      <c r="B12" s="13" t="s">
        <v>25</v>
      </c>
      <c r="C12" s="25">
        <v>2</v>
      </c>
      <c r="D12" s="9">
        <f>'入力用名簿'!C11</f>
        <v>14899</v>
      </c>
      <c r="E12" s="9">
        <f>'入力用名簿'!D11</f>
        <v>16781</v>
      </c>
      <c r="F12" s="9">
        <f>'入力用名簿'!E11</f>
        <v>31680</v>
      </c>
      <c r="G12" s="9">
        <f>'入力用名簿'!F11</f>
        <v>0</v>
      </c>
      <c r="H12" s="9">
        <f>'入力用名簿'!G11</f>
        <v>0</v>
      </c>
      <c r="I12" s="9">
        <f>'入力用名簿'!H11</f>
        <v>0</v>
      </c>
      <c r="J12" s="9">
        <f>'入力用名簿'!I11</f>
        <v>0</v>
      </c>
      <c r="K12" s="9">
        <f>'入力用名簿'!J11</f>
        <v>0</v>
      </c>
      <c r="L12" s="9">
        <f>'入力用名簿'!K11</f>
        <v>0</v>
      </c>
      <c r="M12" s="9">
        <f>'入力用名簿'!L11</f>
        <v>0</v>
      </c>
      <c r="N12" s="9">
        <f>'入力用名簿'!M11</f>
        <v>0</v>
      </c>
      <c r="O12" s="9">
        <f>'入力用名簿'!N11</f>
        <v>0</v>
      </c>
      <c r="P12" s="9">
        <f>'入力用名簿'!O11</f>
        <v>165</v>
      </c>
      <c r="Q12" s="9">
        <f>'入力用名簿'!P11</f>
        <v>175</v>
      </c>
      <c r="R12" s="9">
        <f>'入力用名簿'!Q11</f>
        <v>340</v>
      </c>
      <c r="S12" s="9">
        <f>'入力用名簿'!R11</f>
        <v>92</v>
      </c>
      <c r="T12" s="9">
        <f>'入力用名簿'!S11</f>
        <v>101</v>
      </c>
      <c r="U12" s="9">
        <f>'入力用名簿'!T11</f>
        <v>193</v>
      </c>
      <c r="V12" s="9">
        <f t="shared" si="2"/>
        <v>14826</v>
      </c>
      <c r="W12" s="9">
        <f t="shared" si="2"/>
        <v>16707</v>
      </c>
      <c r="X12" s="9">
        <f t="shared" si="1"/>
        <v>31533</v>
      </c>
      <c r="Y12" s="9"/>
    </row>
    <row r="13" spans="2:25" ht="15.75" customHeight="1">
      <c r="B13" s="13" t="s">
        <v>26</v>
      </c>
      <c r="C13" s="25">
        <v>2</v>
      </c>
      <c r="D13" s="9">
        <f>'入力用名簿'!C12</f>
        <v>6641</v>
      </c>
      <c r="E13" s="9">
        <f>'入力用名簿'!D12</f>
        <v>7644</v>
      </c>
      <c r="F13" s="9">
        <f>'入力用名簿'!E12</f>
        <v>14285</v>
      </c>
      <c r="G13" s="9">
        <f>'入力用名簿'!F12</f>
        <v>0</v>
      </c>
      <c r="H13" s="9">
        <f>'入力用名簿'!G12</f>
        <v>0</v>
      </c>
      <c r="I13" s="9">
        <f>'入力用名簿'!H12</f>
        <v>0</v>
      </c>
      <c r="J13" s="9">
        <f>'入力用名簿'!I12</f>
        <v>0</v>
      </c>
      <c r="K13" s="9">
        <f>'入力用名簿'!J12</f>
        <v>0</v>
      </c>
      <c r="L13" s="9">
        <f>'入力用名簿'!K12</f>
        <v>0</v>
      </c>
      <c r="M13" s="9">
        <f>'入力用名簿'!L12</f>
        <v>0</v>
      </c>
      <c r="N13" s="9">
        <f>'入力用名簿'!M12</f>
        <v>0</v>
      </c>
      <c r="O13" s="9">
        <f>'入力用名簿'!N12</f>
        <v>0</v>
      </c>
      <c r="P13" s="9">
        <f>'入力用名簿'!O12</f>
        <v>89</v>
      </c>
      <c r="Q13" s="9">
        <f>'入力用名簿'!P12</f>
        <v>103</v>
      </c>
      <c r="R13" s="9">
        <f>'入力用名簿'!Q12</f>
        <v>192</v>
      </c>
      <c r="S13" s="9">
        <f>'入力用名簿'!R12</f>
        <v>32</v>
      </c>
      <c r="T13" s="9">
        <f>'入力用名簿'!S12</f>
        <v>31</v>
      </c>
      <c r="U13" s="9">
        <f>'入力用名簿'!T12</f>
        <v>63</v>
      </c>
      <c r="V13" s="9">
        <f t="shared" si="2"/>
        <v>6584</v>
      </c>
      <c r="W13" s="9">
        <f t="shared" si="2"/>
        <v>7572</v>
      </c>
      <c r="X13" s="9">
        <f t="shared" si="1"/>
        <v>14156</v>
      </c>
      <c r="Y13" s="9"/>
    </row>
    <row r="14" spans="2:25" ht="15.75" customHeight="1">
      <c r="B14" s="13" t="s">
        <v>27</v>
      </c>
      <c r="C14" s="25">
        <v>2</v>
      </c>
      <c r="D14" s="9">
        <f>'入力用名簿'!C13</f>
        <v>8241</v>
      </c>
      <c r="E14" s="9">
        <f>'入力用名簿'!D13</f>
        <v>9428</v>
      </c>
      <c r="F14" s="9">
        <f>'入力用名簿'!E13</f>
        <v>17669</v>
      </c>
      <c r="G14" s="9">
        <f>'入力用名簿'!F13</f>
        <v>0</v>
      </c>
      <c r="H14" s="9">
        <f>'入力用名簿'!G13</f>
        <v>0</v>
      </c>
      <c r="I14" s="9">
        <f>'入力用名簿'!H13</f>
        <v>0</v>
      </c>
      <c r="J14" s="9">
        <f>'入力用名簿'!I13</f>
        <v>0</v>
      </c>
      <c r="K14" s="9">
        <f>'入力用名簿'!J13</f>
        <v>0</v>
      </c>
      <c r="L14" s="9">
        <f>'入力用名簿'!K13</f>
        <v>0</v>
      </c>
      <c r="M14" s="9">
        <f>'入力用名簿'!L13</f>
        <v>0</v>
      </c>
      <c r="N14" s="9">
        <f>'入力用名簿'!M13</f>
        <v>0</v>
      </c>
      <c r="O14" s="9">
        <f>'入力用名簿'!N13</f>
        <v>0</v>
      </c>
      <c r="P14" s="9">
        <f>'入力用名簿'!O13</f>
        <v>119</v>
      </c>
      <c r="Q14" s="9">
        <f>'入力用名簿'!P13</f>
        <v>124</v>
      </c>
      <c r="R14" s="9">
        <f>'入力用名簿'!Q13</f>
        <v>243</v>
      </c>
      <c r="S14" s="9">
        <f>'入力用名簿'!R13</f>
        <v>56</v>
      </c>
      <c r="T14" s="9">
        <f>'入力用名簿'!S13</f>
        <v>39</v>
      </c>
      <c r="U14" s="9">
        <f>'入力用名簿'!T13</f>
        <v>95</v>
      </c>
      <c r="V14" s="9">
        <f t="shared" si="2"/>
        <v>8178</v>
      </c>
      <c r="W14" s="9">
        <f t="shared" si="2"/>
        <v>9343</v>
      </c>
      <c r="X14" s="9">
        <f t="shared" si="1"/>
        <v>17521</v>
      </c>
      <c r="Y14" s="9"/>
    </row>
    <row r="15" spans="2:25" ht="15.75" customHeight="1">
      <c r="B15" s="13" t="s">
        <v>119</v>
      </c>
      <c r="C15" s="25">
        <v>2</v>
      </c>
      <c r="D15" s="9">
        <f>'入力用名簿'!C17</f>
        <v>13588</v>
      </c>
      <c r="E15" s="9">
        <f>'入力用名簿'!D17</f>
        <v>15776</v>
      </c>
      <c r="F15" s="9">
        <f>'入力用名簿'!E17</f>
        <v>29364</v>
      </c>
      <c r="G15" s="9">
        <f>'入力用名簿'!F17</f>
        <v>0</v>
      </c>
      <c r="H15" s="9">
        <f>'入力用名簿'!G17</f>
        <v>0</v>
      </c>
      <c r="I15" s="9">
        <f>'入力用名簿'!H17</f>
        <v>0</v>
      </c>
      <c r="J15" s="9">
        <f>'入力用名簿'!I17</f>
        <v>0</v>
      </c>
      <c r="K15" s="9">
        <f>'入力用名簿'!J17</f>
        <v>0</v>
      </c>
      <c r="L15" s="9">
        <f>'入力用名簿'!K17</f>
        <v>0</v>
      </c>
      <c r="M15" s="9">
        <f>'入力用名簿'!L17</f>
        <v>0</v>
      </c>
      <c r="N15" s="9">
        <f>'入力用名簿'!M17</f>
        <v>0</v>
      </c>
      <c r="O15" s="9">
        <f>'入力用名簿'!N17</f>
        <v>0</v>
      </c>
      <c r="P15" s="9">
        <f>'入力用名簿'!O17</f>
        <v>169</v>
      </c>
      <c r="Q15" s="9">
        <f>'入力用名簿'!P17</f>
        <v>219</v>
      </c>
      <c r="R15" s="9">
        <f>'入力用名簿'!Q17</f>
        <v>388</v>
      </c>
      <c r="S15" s="9">
        <f>'入力用名簿'!R17</f>
        <v>96</v>
      </c>
      <c r="T15" s="9">
        <f>'入力用名簿'!S17</f>
        <v>87</v>
      </c>
      <c r="U15" s="9">
        <f>'入力用名簿'!T17</f>
        <v>183</v>
      </c>
      <c r="V15" s="9">
        <f aca="true" t="shared" si="3" ref="V15:W18">+D15+G15+J15+M15-P15+S15</f>
        <v>13515</v>
      </c>
      <c r="W15" s="9">
        <f t="shared" si="3"/>
        <v>15644</v>
      </c>
      <c r="X15" s="9">
        <f>+V15+W15</f>
        <v>29159</v>
      </c>
      <c r="Y15" s="9"/>
    </row>
    <row r="16" spans="2:25" ht="15.75" customHeight="1">
      <c r="B16" s="13" t="s">
        <v>128</v>
      </c>
      <c r="C16" s="25">
        <v>2</v>
      </c>
      <c r="D16" s="9">
        <f>'入力用名簿'!C18</f>
        <v>13264</v>
      </c>
      <c r="E16" s="9">
        <f>'入力用名簿'!D18</f>
        <v>14872</v>
      </c>
      <c r="F16" s="9">
        <f>'入力用名簿'!E18</f>
        <v>28136</v>
      </c>
      <c r="G16" s="9">
        <f>'入力用名簿'!F18</f>
        <v>0</v>
      </c>
      <c r="H16" s="9">
        <f>'入力用名簿'!G18</f>
        <v>0</v>
      </c>
      <c r="I16" s="9">
        <f>'入力用名簿'!H18</f>
        <v>0</v>
      </c>
      <c r="J16" s="9">
        <f>'入力用名簿'!I18</f>
        <v>0</v>
      </c>
      <c r="K16" s="9">
        <f>'入力用名簿'!J18</f>
        <v>0</v>
      </c>
      <c r="L16" s="9">
        <f>'入力用名簿'!K18</f>
        <v>0</v>
      </c>
      <c r="M16" s="9">
        <f>'入力用名簿'!L18</f>
        <v>0</v>
      </c>
      <c r="N16" s="9">
        <f>'入力用名簿'!M18</f>
        <v>0</v>
      </c>
      <c r="O16" s="9">
        <f>'入力用名簿'!N18</f>
        <v>0</v>
      </c>
      <c r="P16" s="9">
        <f>'入力用名簿'!O18</f>
        <v>156</v>
      </c>
      <c r="Q16" s="9">
        <f>'入力用名簿'!P18</f>
        <v>182</v>
      </c>
      <c r="R16" s="9">
        <f>'入力用名簿'!Q18</f>
        <v>338</v>
      </c>
      <c r="S16" s="9">
        <f>'入力用名簿'!R18</f>
        <v>165</v>
      </c>
      <c r="T16" s="9">
        <f>'入力用名簿'!S18</f>
        <v>111</v>
      </c>
      <c r="U16" s="9">
        <f>'入力用名簿'!T18</f>
        <v>276</v>
      </c>
      <c r="V16" s="9">
        <f t="shared" si="3"/>
        <v>13273</v>
      </c>
      <c r="W16" s="9">
        <f t="shared" si="3"/>
        <v>14801</v>
      </c>
      <c r="X16" s="9">
        <f>+V16+W16</f>
        <v>28074</v>
      </c>
      <c r="Y16" s="9"/>
    </row>
    <row r="17" spans="2:25" ht="15.75" customHeight="1">
      <c r="B17" s="13" t="s">
        <v>31</v>
      </c>
      <c r="C17" s="25">
        <v>2</v>
      </c>
      <c r="D17" s="9">
        <f>'入力用名簿'!C25</f>
        <v>3636</v>
      </c>
      <c r="E17" s="9">
        <f>'入力用名簿'!D25</f>
        <v>3979</v>
      </c>
      <c r="F17" s="9">
        <f>'入力用名簿'!E25</f>
        <v>7615</v>
      </c>
      <c r="G17" s="9">
        <f>'入力用名簿'!F25</f>
        <v>0</v>
      </c>
      <c r="H17" s="9">
        <f>'入力用名簿'!G25</f>
        <v>0</v>
      </c>
      <c r="I17" s="9">
        <f>'入力用名簿'!H25</f>
        <v>0</v>
      </c>
      <c r="J17" s="9">
        <f>'入力用名簿'!I25</f>
        <v>13</v>
      </c>
      <c r="K17" s="9">
        <f>'入力用名簿'!J25</f>
        <v>16</v>
      </c>
      <c r="L17" s="9">
        <f>'入力用名簿'!K25</f>
        <v>29</v>
      </c>
      <c r="M17" s="9">
        <f>'入力用名簿'!L25</f>
        <v>0</v>
      </c>
      <c r="N17" s="9">
        <f>'入力用名簿'!M25</f>
        <v>0</v>
      </c>
      <c r="O17" s="9">
        <f>'入力用名簿'!N25</f>
        <v>0</v>
      </c>
      <c r="P17" s="9">
        <f>'入力用名簿'!O25</f>
        <v>63</v>
      </c>
      <c r="Q17" s="9">
        <f>'入力用名簿'!P25</f>
        <v>54</v>
      </c>
      <c r="R17" s="9">
        <f>'入力用名簿'!Q25</f>
        <v>117</v>
      </c>
      <c r="S17" s="9">
        <f>'入力用名簿'!R25</f>
        <v>11</v>
      </c>
      <c r="T17" s="9">
        <f>'入力用名簿'!S25</f>
        <v>12</v>
      </c>
      <c r="U17" s="9">
        <f>'入力用名簿'!T25</f>
        <v>23</v>
      </c>
      <c r="V17" s="9">
        <f t="shared" si="3"/>
        <v>3597</v>
      </c>
      <c r="W17" s="9">
        <f t="shared" si="3"/>
        <v>3953</v>
      </c>
      <c r="X17" s="9">
        <f>+V17+W17</f>
        <v>7550</v>
      </c>
      <c r="Y17" s="9"/>
    </row>
    <row r="18" spans="2:25" ht="15.75" customHeight="1">
      <c r="B18" s="13" t="s">
        <v>32</v>
      </c>
      <c r="C18" s="25">
        <v>2</v>
      </c>
      <c r="D18" s="9">
        <f>'入力用名簿'!C26</f>
        <v>6001</v>
      </c>
      <c r="E18" s="9">
        <f>'入力用名簿'!D26</f>
        <v>6465</v>
      </c>
      <c r="F18" s="9">
        <f>'入力用名簿'!E26</f>
        <v>12466</v>
      </c>
      <c r="G18" s="9">
        <f>'入力用名簿'!F26</f>
        <v>0</v>
      </c>
      <c r="H18" s="9">
        <f>'入力用名簿'!G26</f>
        <v>0</v>
      </c>
      <c r="I18" s="9">
        <f>'入力用名簿'!H26</f>
        <v>0</v>
      </c>
      <c r="J18" s="9">
        <f>'入力用名簿'!I26</f>
        <v>0</v>
      </c>
      <c r="K18" s="9">
        <f>'入力用名簿'!J26</f>
        <v>0</v>
      </c>
      <c r="L18" s="9">
        <f>'入力用名簿'!K26</f>
        <v>0</v>
      </c>
      <c r="M18" s="9">
        <f>'入力用名簿'!L26</f>
        <v>0</v>
      </c>
      <c r="N18" s="9">
        <f>'入力用名簿'!M26</f>
        <v>0</v>
      </c>
      <c r="O18" s="9">
        <f>'入力用名簿'!N26</f>
        <v>0</v>
      </c>
      <c r="P18" s="9">
        <f>'入力用名簿'!O26</f>
        <v>95</v>
      </c>
      <c r="Q18" s="9">
        <f>'入力用名簿'!P26</f>
        <v>64</v>
      </c>
      <c r="R18" s="9">
        <f>'入力用名簿'!Q26</f>
        <v>159</v>
      </c>
      <c r="S18" s="9">
        <f>'入力用名簿'!R26</f>
        <v>74</v>
      </c>
      <c r="T18" s="9">
        <f>'入力用名簿'!S26</f>
        <v>47</v>
      </c>
      <c r="U18" s="9">
        <f>'入力用名簿'!T26</f>
        <v>121</v>
      </c>
      <c r="V18" s="9">
        <f t="shared" si="3"/>
        <v>5980</v>
      </c>
      <c r="W18" s="9">
        <f t="shared" si="3"/>
        <v>6448</v>
      </c>
      <c r="X18" s="9">
        <f>+V18+W18</f>
        <v>12428</v>
      </c>
      <c r="Y18" s="9"/>
    </row>
    <row r="19" spans="2:25" s="31" customFormat="1" ht="15.75" customHeight="1">
      <c r="B19" s="14" t="s">
        <v>28</v>
      </c>
      <c r="C19" s="58">
        <v>2</v>
      </c>
      <c r="D19" s="12">
        <f>SUM(D9:D18)</f>
        <v>122974</v>
      </c>
      <c r="E19" s="12">
        <f aca="true" t="shared" si="4" ref="E19:X19">SUM(E9:E18)</f>
        <v>140342</v>
      </c>
      <c r="F19" s="12">
        <f t="shared" si="4"/>
        <v>263316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13</v>
      </c>
      <c r="K19" s="12">
        <f t="shared" si="4"/>
        <v>16</v>
      </c>
      <c r="L19" s="12">
        <f t="shared" si="4"/>
        <v>29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1553</v>
      </c>
      <c r="Q19" s="12">
        <f t="shared" si="4"/>
        <v>1578</v>
      </c>
      <c r="R19" s="12">
        <f t="shared" si="4"/>
        <v>3131</v>
      </c>
      <c r="S19" s="12">
        <f t="shared" si="4"/>
        <v>947</v>
      </c>
      <c r="T19" s="12">
        <f t="shared" si="4"/>
        <v>744</v>
      </c>
      <c r="U19" s="12">
        <f t="shared" si="4"/>
        <v>1691</v>
      </c>
      <c r="V19" s="12">
        <f t="shared" si="4"/>
        <v>122381</v>
      </c>
      <c r="W19" s="12">
        <f t="shared" si="4"/>
        <v>139524</v>
      </c>
      <c r="X19" s="12">
        <f t="shared" si="4"/>
        <v>261905</v>
      </c>
      <c r="Y19" s="12"/>
    </row>
    <row r="20" spans="2:25" ht="15.75" customHeight="1">
      <c r="B20" s="13" t="s">
        <v>29</v>
      </c>
      <c r="C20" s="25">
        <v>3</v>
      </c>
      <c r="D20" s="9">
        <f>'入力用名簿'!C7</f>
        <v>42827</v>
      </c>
      <c r="E20" s="9">
        <f>'入力用名簿'!D7</f>
        <v>52245</v>
      </c>
      <c r="F20" s="9">
        <f>'入力用名簿'!E7</f>
        <v>95072</v>
      </c>
      <c r="G20" s="9">
        <f>'入力用名簿'!F7</f>
        <v>0</v>
      </c>
      <c r="H20" s="9">
        <f>'入力用名簿'!G7</f>
        <v>0</v>
      </c>
      <c r="I20" s="9">
        <f>'入力用名簿'!H7</f>
        <v>0</v>
      </c>
      <c r="J20" s="9">
        <f>'入力用名簿'!I7</f>
        <v>0</v>
      </c>
      <c r="K20" s="9">
        <f>'入力用名簿'!J7</f>
        <v>0</v>
      </c>
      <c r="L20" s="9">
        <f>'入力用名簿'!K7</f>
        <v>0</v>
      </c>
      <c r="M20" s="9">
        <f>'入力用名簿'!L7</f>
        <v>0</v>
      </c>
      <c r="N20" s="9">
        <f>'入力用名簿'!M7</f>
        <v>0</v>
      </c>
      <c r="O20" s="9">
        <f>'入力用名簿'!N7</f>
        <v>0</v>
      </c>
      <c r="P20" s="9">
        <f>'入力用名簿'!O7</f>
        <v>583</v>
      </c>
      <c r="Q20" s="9">
        <f>'入力用名簿'!P7</f>
        <v>645</v>
      </c>
      <c r="R20" s="9">
        <f>'入力用名簿'!Q7</f>
        <v>1228</v>
      </c>
      <c r="S20" s="9">
        <f>'入力用名簿'!R7</f>
        <v>433</v>
      </c>
      <c r="T20" s="9">
        <f>'入力用名簿'!S7</f>
        <v>431</v>
      </c>
      <c r="U20" s="9">
        <f>'入力用名簿'!T7</f>
        <v>864</v>
      </c>
      <c r="V20" s="9">
        <f t="shared" si="2"/>
        <v>42677</v>
      </c>
      <c r="W20" s="9">
        <f t="shared" si="2"/>
        <v>52031</v>
      </c>
      <c r="X20" s="9">
        <f t="shared" si="1"/>
        <v>94708</v>
      </c>
      <c r="Y20" s="9"/>
    </row>
    <row r="21" spans="2:25" ht="15.75" customHeight="1">
      <c r="B21" s="13" t="s">
        <v>33</v>
      </c>
      <c r="C21" s="25">
        <v>3</v>
      </c>
      <c r="D21" s="9">
        <f>'入力用名簿'!C8</f>
        <v>32769</v>
      </c>
      <c r="E21" s="9">
        <f>'入力用名簿'!D8</f>
        <v>35412</v>
      </c>
      <c r="F21" s="9">
        <f>'入力用名簿'!E8</f>
        <v>68181</v>
      </c>
      <c r="G21" s="9">
        <f>'入力用名簿'!F8</f>
        <v>0</v>
      </c>
      <c r="H21" s="9">
        <f>'入力用名簿'!G8</f>
        <v>0</v>
      </c>
      <c r="I21" s="9">
        <f>'入力用名簿'!H8</f>
        <v>0</v>
      </c>
      <c r="J21" s="9">
        <f>'入力用名簿'!I8</f>
        <v>0</v>
      </c>
      <c r="K21" s="9">
        <f>'入力用名簿'!J8</f>
        <v>0</v>
      </c>
      <c r="L21" s="9">
        <f>'入力用名簿'!K8</f>
        <v>0</v>
      </c>
      <c r="M21" s="9">
        <f>'入力用名簿'!L8</f>
        <v>0</v>
      </c>
      <c r="N21" s="9">
        <f>'入力用名簿'!M8</f>
        <v>0</v>
      </c>
      <c r="O21" s="9">
        <f>'入力用名簿'!N8</f>
        <v>0</v>
      </c>
      <c r="P21" s="9">
        <f>'入力用名簿'!O8</f>
        <v>486</v>
      </c>
      <c r="Q21" s="9">
        <f>'入力用名簿'!P8</f>
        <v>353</v>
      </c>
      <c r="R21" s="9">
        <f>'入力用名簿'!Q8</f>
        <v>839</v>
      </c>
      <c r="S21" s="9">
        <f>'入力用名簿'!R8</f>
        <v>380</v>
      </c>
      <c r="T21" s="9">
        <f>'入力用名簿'!S8</f>
        <v>276</v>
      </c>
      <c r="U21" s="9">
        <f>'入力用名簿'!T8</f>
        <v>656</v>
      </c>
      <c r="V21" s="9">
        <f>+D21+G21+J21+M21-P21+S21</f>
        <v>32663</v>
      </c>
      <c r="W21" s="9">
        <f t="shared" si="2"/>
        <v>35335</v>
      </c>
      <c r="X21" s="9">
        <f t="shared" si="1"/>
        <v>67998</v>
      </c>
      <c r="Y21" s="9"/>
    </row>
    <row r="22" spans="2:25" ht="15.75" customHeight="1">
      <c r="B22" s="13" t="s">
        <v>34</v>
      </c>
      <c r="C22" s="25">
        <v>3</v>
      </c>
      <c r="D22" s="9">
        <f>'入力用名簿'!C14</f>
        <v>8813</v>
      </c>
      <c r="E22" s="9">
        <f>'入力用名簿'!D14</f>
        <v>9704</v>
      </c>
      <c r="F22" s="9">
        <f>'入力用名簿'!E14</f>
        <v>18517</v>
      </c>
      <c r="G22" s="9">
        <f>'入力用名簿'!F14</f>
        <v>0</v>
      </c>
      <c r="H22" s="9">
        <f>'入力用名簿'!G14</f>
        <v>0</v>
      </c>
      <c r="I22" s="9">
        <f>'入力用名簿'!H14</f>
        <v>0</v>
      </c>
      <c r="J22" s="9">
        <f>'入力用名簿'!I14</f>
        <v>52</v>
      </c>
      <c r="K22" s="9">
        <f>'入力用名簿'!J14</f>
        <v>57</v>
      </c>
      <c r="L22" s="9">
        <f>'入力用名簿'!K14</f>
        <v>109</v>
      </c>
      <c r="M22" s="9">
        <f>'入力用名簿'!L14</f>
        <v>0</v>
      </c>
      <c r="N22" s="9">
        <f>'入力用名簿'!M14</f>
        <v>0</v>
      </c>
      <c r="O22" s="9">
        <f>'入力用名簿'!N14</f>
        <v>0</v>
      </c>
      <c r="P22" s="9">
        <f>'入力用名簿'!O14</f>
        <v>106</v>
      </c>
      <c r="Q22" s="9">
        <f>'入力用名簿'!P14</f>
        <v>112</v>
      </c>
      <c r="R22" s="9">
        <f>'入力用名簿'!Q14</f>
        <v>218</v>
      </c>
      <c r="S22" s="9">
        <f>'入力用名簿'!R14</f>
        <v>24</v>
      </c>
      <c r="T22" s="9">
        <f>'入力用名簿'!S14</f>
        <v>18</v>
      </c>
      <c r="U22" s="9">
        <f>'入力用名簿'!T14</f>
        <v>42</v>
      </c>
      <c r="V22" s="9">
        <f t="shared" si="2"/>
        <v>8783</v>
      </c>
      <c r="W22" s="9">
        <f t="shared" si="2"/>
        <v>9667</v>
      </c>
      <c r="X22" s="9">
        <f t="shared" si="1"/>
        <v>18450</v>
      </c>
      <c r="Y22" s="9"/>
    </row>
    <row r="23" spans="2:25" ht="15.75" customHeight="1">
      <c r="B23" s="13" t="s">
        <v>35</v>
      </c>
      <c r="C23" s="25">
        <v>3</v>
      </c>
      <c r="D23" s="9">
        <f>'入力用名簿'!C15</f>
        <v>11384</v>
      </c>
      <c r="E23" s="9">
        <f>'入力用名簿'!D15</f>
        <v>12302</v>
      </c>
      <c r="F23" s="9">
        <f>'入力用名簿'!E15</f>
        <v>23686</v>
      </c>
      <c r="G23" s="9">
        <f>'入力用名簿'!F15</f>
        <v>0</v>
      </c>
      <c r="H23" s="9">
        <f>'入力用名簿'!G15</f>
        <v>0</v>
      </c>
      <c r="I23" s="9">
        <f>'入力用名簿'!H15</f>
        <v>0</v>
      </c>
      <c r="J23" s="9">
        <f>'入力用名簿'!I15</f>
        <v>0</v>
      </c>
      <c r="K23" s="9">
        <f>'入力用名簿'!J15</f>
        <v>0</v>
      </c>
      <c r="L23" s="9">
        <f>'入力用名簿'!K15</f>
        <v>0</v>
      </c>
      <c r="M23" s="9">
        <f>'入力用名簿'!L15</f>
        <v>0</v>
      </c>
      <c r="N23" s="9">
        <f>'入力用名簿'!M15</f>
        <v>0</v>
      </c>
      <c r="O23" s="9">
        <f>'入力用名簿'!N15</f>
        <v>0</v>
      </c>
      <c r="P23" s="9">
        <f>'入力用名簿'!O15</f>
        <v>154</v>
      </c>
      <c r="Q23" s="9">
        <f>'入力用名簿'!P15</f>
        <v>168</v>
      </c>
      <c r="R23" s="9">
        <f>'入力用名簿'!Q15</f>
        <v>322</v>
      </c>
      <c r="S23" s="9">
        <f>'入力用名簿'!R15</f>
        <v>127</v>
      </c>
      <c r="T23" s="9">
        <f>'入力用名簿'!S15</f>
        <v>81</v>
      </c>
      <c r="U23" s="9">
        <f>'入力用名簿'!T15</f>
        <v>208</v>
      </c>
      <c r="V23" s="9">
        <f t="shared" si="2"/>
        <v>11357</v>
      </c>
      <c r="W23" s="9">
        <f t="shared" si="2"/>
        <v>12215</v>
      </c>
      <c r="X23" s="9">
        <f t="shared" si="1"/>
        <v>23572</v>
      </c>
      <c r="Y23" s="9"/>
    </row>
    <row r="24" spans="2:25" ht="15.75" customHeight="1">
      <c r="B24" s="13" t="s">
        <v>36</v>
      </c>
      <c r="C24" s="25">
        <v>3</v>
      </c>
      <c r="D24" s="9">
        <f>'入力用名簿'!C16</f>
        <v>21345</v>
      </c>
      <c r="E24" s="9">
        <f>'入力用名簿'!D16</f>
        <v>24000</v>
      </c>
      <c r="F24" s="9">
        <f>'入力用名簿'!E16</f>
        <v>45345</v>
      </c>
      <c r="G24" s="9">
        <f>'入力用名簿'!F16</f>
        <v>0</v>
      </c>
      <c r="H24" s="9">
        <f>'入力用名簿'!G16</f>
        <v>0</v>
      </c>
      <c r="I24" s="9">
        <f>'入力用名簿'!H16</f>
        <v>0</v>
      </c>
      <c r="J24" s="9">
        <f>'入力用名簿'!I16</f>
        <v>0</v>
      </c>
      <c r="K24" s="9">
        <f>'入力用名簿'!J16</f>
        <v>0</v>
      </c>
      <c r="L24" s="9">
        <f>'入力用名簿'!K16</f>
        <v>0</v>
      </c>
      <c r="M24" s="9">
        <f>'入力用名簿'!L16</f>
        <v>0</v>
      </c>
      <c r="N24" s="9">
        <f>'入力用名簿'!M16</f>
        <v>0</v>
      </c>
      <c r="O24" s="9">
        <f>'入力用名簿'!N16</f>
        <v>0</v>
      </c>
      <c r="P24" s="9">
        <f>'入力用名簿'!O16</f>
        <v>269</v>
      </c>
      <c r="Q24" s="9">
        <f>'入力用名簿'!P16</f>
        <v>302</v>
      </c>
      <c r="R24" s="9">
        <f>'入力用名簿'!Q16</f>
        <v>571</v>
      </c>
      <c r="S24" s="9">
        <f>'入力用名簿'!R16</f>
        <v>178</v>
      </c>
      <c r="T24" s="9">
        <f>'入力用名簿'!S16</f>
        <v>140</v>
      </c>
      <c r="U24" s="9">
        <f>'入力用名簿'!T16</f>
        <v>318</v>
      </c>
      <c r="V24" s="9">
        <f t="shared" si="2"/>
        <v>21254</v>
      </c>
      <c r="W24" s="9">
        <f t="shared" si="2"/>
        <v>23838</v>
      </c>
      <c r="X24" s="9">
        <f t="shared" si="1"/>
        <v>45092</v>
      </c>
      <c r="Y24" s="9"/>
    </row>
    <row r="25" spans="2:25" ht="15.75" customHeight="1">
      <c r="B25" s="13" t="s">
        <v>131</v>
      </c>
      <c r="C25" s="25">
        <v>3</v>
      </c>
      <c r="D25" s="9">
        <f>'入力用名簿'!C19</f>
        <v>11090</v>
      </c>
      <c r="E25" s="9">
        <f>'入力用名簿'!D19</f>
        <v>11969</v>
      </c>
      <c r="F25" s="9">
        <f>'入力用名簿'!E19</f>
        <v>23059</v>
      </c>
      <c r="G25" s="9">
        <f>'入力用名簿'!F19</f>
        <v>0</v>
      </c>
      <c r="H25" s="9">
        <f>'入力用名簿'!G19</f>
        <v>0</v>
      </c>
      <c r="I25" s="9">
        <f>'入力用名簿'!H19</f>
        <v>0</v>
      </c>
      <c r="J25" s="9">
        <f>'入力用名簿'!I19</f>
        <v>91</v>
      </c>
      <c r="K25" s="9">
        <f>'入力用名簿'!J19</f>
        <v>55</v>
      </c>
      <c r="L25" s="9">
        <f>'入力用名簿'!K19</f>
        <v>146</v>
      </c>
      <c r="M25" s="9">
        <f>'入力用名簿'!L19</f>
        <v>0</v>
      </c>
      <c r="N25" s="9">
        <f>'入力用名簿'!M19</f>
        <v>0</v>
      </c>
      <c r="O25" s="9">
        <f>'入力用名簿'!N19</f>
        <v>0</v>
      </c>
      <c r="P25" s="9">
        <f>'入力用名簿'!O19</f>
        <v>147</v>
      </c>
      <c r="Q25" s="9">
        <f>'入力用名簿'!P19</f>
        <v>139</v>
      </c>
      <c r="R25" s="9">
        <f>'入力用名簿'!Q19</f>
        <v>286</v>
      </c>
      <c r="S25" s="9">
        <f>'入力用名簿'!R19</f>
        <v>28</v>
      </c>
      <c r="T25" s="9">
        <f>'入力用名簿'!S19</f>
        <v>24</v>
      </c>
      <c r="U25" s="9">
        <f>'入力用名簿'!T19</f>
        <v>52</v>
      </c>
      <c r="V25" s="9">
        <f t="shared" si="2"/>
        <v>11062</v>
      </c>
      <c r="W25" s="9">
        <f t="shared" si="2"/>
        <v>11909</v>
      </c>
      <c r="X25" s="9">
        <f t="shared" si="1"/>
        <v>22971</v>
      </c>
      <c r="Y25" s="9"/>
    </row>
    <row r="26" spans="2:25" ht="15.75" customHeight="1">
      <c r="B26" s="13" t="s">
        <v>37</v>
      </c>
      <c r="C26" s="25">
        <v>3</v>
      </c>
      <c r="D26" s="9">
        <f>'入力用名簿'!C21</f>
        <v>789</v>
      </c>
      <c r="E26" s="9">
        <f>'入力用名簿'!D21</f>
        <v>880</v>
      </c>
      <c r="F26" s="9">
        <f>'入力用名簿'!E21</f>
        <v>1669</v>
      </c>
      <c r="G26" s="9">
        <f>'入力用名簿'!F21</f>
        <v>0</v>
      </c>
      <c r="H26" s="9">
        <f>'入力用名簿'!G21</f>
        <v>0</v>
      </c>
      <c r="I26" s="9">
        <f>'入力用名簿'!H21</f>
        <v>0</v>
      </c>
      <c r="J26" s="9">
        <f>'入力用名簿'!I21</f>
        <v>0</v>
      </c>
      <c r="K26" s="9">
        <f>'入力用名簿'!J21</f>
        <v>0</v>
      </c>
      <c r="L26" s="9">
        <f>'入力用名簿'!K21</f>
        <v>0</v>
      </c>
      <c r="M26" s="9">
        <f>'入力用名簿'!L21</f>
        <v>0</v>
      </c>
      <c r="N26" s="9">
        <f>'入力用名簿'!M21</f>
        <v>0</v>
      </c>
      <c r="O26" s="9">
        <f>'入力用名簿'!N21</f>
        <v>0</v>
      </c>
      <c r="P26" s="9">
        <f>'入力用名簿'!O21</f>
        <v>9</v>
      </c>
      <c r="Q26" s="9">
        <f>'入力用名簿'!P21</f>
        <v>12</v>
      </c>
      <c r="R26" s="9">
        <f>'入力用名簿'!Q21</f>
        <v>21</v>
      </c>
      <c r="S26" s="9">
        <f>'入力用名簿'!R21</f>
        <v>8</v>
      </c>
      <c r="T26" s="9">
        <f>'入力用名簿'!S21</f>
        <v>4</v>
      </c>
      <c r="U26" s="9">
        <f>'入力用名簿'!T21</f>
        <v>12</v>
      </c>
      <c r="V26" s="9">
        <f t="shared" si="2"/>
        <v>788</v>
      </c>
      <c r="W26" s="9">
        <f t="shared" si="2"/>
        <v>872</v>
      </c>
      <c r="X26" s="9">
        <f t="shared" si="1"/>
        <v>1660</v>
      </c>
      <c r="Y26" s="9"/>
    </row>
    <row r="27" spans="2:25" ht="15.75" customHeight="1">
      <c r="B27" s="13" t="s">
        <v>38</v>
      </c>
      <c r="C27" s="25">
        <v>3</v>
      </c>
      <c r="D27" s="9">
        <f>'入力用名簿'!C23</f>
        <v>11142</v>
      </c>
      <c r="E27" s="9">
        <f>'入力用名簿'!D23</f>
        <v>12312</v>
      </c>
      <c r="F27" s="9">
        <f>'入力用名簿'!E23</f>
        <v>23454</v>
      </c>
      <c r="G27" s="9">
        <f>'入力用名簿'!F23</f>
        <v>0</v>
      </c>
      <c r="H27" s="9">
        <f>'入力用名簿'!G23</f>
        <v>0</v>
      </c>
      <c r="I27" s="9">
        <f>'入力用名簿'!H23</f>
        <v>0</v>
      </c>
      <c r="J27" s="9">
        <f>'入力用名簿'!I23</f>
        <v>0</v>
      </c>
      <c r="K27" s="9">
        <f>'入力用名簿'!J23</f>
        <v>0</v>
      </c>
      <c r="L27" s="9">
        <f>'入力用名簿'!K23</f>
        <v>0</v>
      </c>
      <c r="M27" s="9">
        <f>'入力用名簿'!L23</f>
        <v>0</v>
      </c>
      <c r="N27" s="9">
        <f>'入力用名簿'!M23</f>
        <v>0</v>
      </c>
      <c r="O27" s="9">
        <f>'入力用名簿'!N23</f>
        <v>0</v>
      </c>
      <c r="P27" s="9">
        <f>'入力用名簿'!O23</f>
        <v>160</v>
      </c>
      <c r="Q27" s="9">
        <f>'入力用名簿'!P23</f>
        <v>152</v>
      </c>
      <c r="R27" s="9">
        <f>'入力用名簿'!Q23</f>
        <v>312</v>
      </c>
      <c r="S27" s="9">
        <f>'入力用名簿'!R23</f>
        <v>135</v>
      </c>
      <c r="T27" s="9">
        <f>'入力用名簿'!S23</f>
        <v>119</v>
      </c>
      <c r="U27" s="9">
        <f>'入力用名簿'!T23</f>
        <v>254</v>
      </c>
      <c r="V27" s="9">
        <f t="shared" si="2"/>
        <v>11117</v>
      </c>
      <c r="W27" s="9">
        <f t="shared" si="2"/>
        <v>12279</v>
      </c>
      <c r="X27" s="9">
        <f t="shared" si="1"/>
        <v>23396</v>
      </c>
      <c r="Y27" s="68"/>
    </row>
    <row r="28" spans="2:25" s="31" customFormat="1" ht="15.75" customHeight="1">
      <c r="B28" s="14" t="s">
        <v>111</v>
      </c>
      <c r="C28" s="58">
        <v>3</v>
      </c>
      <c r="D28" s="12">
        <f aca="true" t="shared" si="5" ref="D28:X28">SUM(D20:D27)</f>
        <v>140159</v>
      </c>
      <c r="E28" s="12">
        <f t="shared" si="5"/>
        <v>158824</v>
      </c>
      <c r="F28" s="12">
        <f t="shared" si="5"/>
        <v>298983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143</v>
      </c>
      <c r="K28" s="12">
        <f t="shared" si="5"/>
        <v>112</v>
      </c>
      <c r="L28" s="12">
        <f t="shared" si="5"/>
        <v>255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1914</v>
      </c>
      <c r="Q28" s="12">
        <f t="shared" si="5"/>
        <v>1883</v>
      </c>
      <c r="R28" s="12">
        <f t="shared" si="5"/>
        <v>3797</v>
      </c>
      <c r="S28" s="12">
        <f t="shared" si="5"/>
        <v>1313</v>
      </c>
      <c r="T28" s="12">
        <f t="shared" si="5"/>
        <v>1093</v>
      </c>
      <c r="U28" s="12">
        <f t="shared" si="5"/>
        <v>2406</v>
      </c>
      <c r="V28" s="12">
        <f t="shared" si="5"/>
        <v>139701</v>
      </c>
      <c r="W28" s="12">
        <f t="shared" si="5"/>
        <v>158146</v>
      </c>
      <c r="X28" s="12">
        <f t="shared" si="5"/>
        <v>297847</v>
      </c>
      <c r="Y28" s="12"/>
    </row>
    <row r="29" spans="2:25" s="31" customFormat="1" ht="15.75" customHeight="1">
      <c r="B29" s="58" t="s">
        <v>22</v>
      </c>
      <c r="C29" s="12"/>
      <c r="D29" s="12">
        <f aca="true" t="shared" si="6" ref="D29:X29">SUM(D28,D19,D8)</f>
        <v>446482</v>
      </c>
      <c r="E29" s="12">
        <f t="shared" si="6"/>
        <v>502208</v>
      </c>
      <c r="F29" s="12">
        <f t="shared" si="6"/>
        <v>948690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156</v>
      </c>
      <c r="K29" s="12">
        <f t="shared" si="6"/>
        <v>128</v>
      </c>
      <c r="L29" s="12">
        <f t="shared" si="6"/>
        <v>284</v>
      </c>
      <c r="M29" s="12">
        <f t="shared" si="6"/>
        <v>0</v>
      </c>
      <c r="N29" s="12">
        <f t="shared" si="6"/>
        <v>0</v>
      </c>
      <c r="O29" s="12">
        <f t="shared" si="6"/>
        <v>0</v>
      </c>
      <c r="P29" s="12">
        <f t="shared" si="6"/>
        <v>5258</v>
      </c>
      <c r="Q29" s="12">
        <f t="shared" si="6"/>
        <v>5097</v>
      </c>
      <c r="R29" s="12">
        <f t="shared" si="6"/>
        <v>10355</v>
      </c>
      <c r="S29" s="12">
        <f t="shared" si="6"/>
        <v>3799</v>
      </c>
      <c r="T29" s="12">
        <f t="shared" si="6"/>
        <v>3163</v>
      </c>
      <c r="U29" s="12">
        <f t="shared" si="6"/>
        <v>6962</v>
      </c>
      <c r="V29" s="12">
        <f t="shared" si="6"/>
        <v>445179</v>
      </c>
      <c r="W29" s="12">
        <f t="shared" si="6"/>
        <v>500402</v>
      </c>
      <c r="X29" s="12">
        <f t="shared" si="6"/>
        <v>945581</v>
      </c>
      <c r="Y29" s="12"/>
    </row>
    <row r="30" spans="2:25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6" ht="13.5">
      <c r="H36" s="15" t="s">
        <v>39</v>
      </c>
    </row>
  </sheetData>
  <sheetProtection/>
  <mergeCells count="5">
    <mergeCell ref="P4:R4"/>
    <mergeCell ref="M3:O3"/>
    <mergeCell ref="W3:Y3"/>
    <mergeCell ref="W2:X2"/>
    <mergeCell ref="M2:N2"/>
  </mergeCells>
  <printOptions/>
  <pageMargins left="0.984251968503937" right="0" top="0.7874015748031497" bottom="0.31496062992125984" header="0.5118110236220472" footer="0.31496062992125984"/>
  <pageSetup fitToWidth="2" horizontalDpi="300" verticalDpi="300" orientation="landscape" paperSize="9" scale="95" r:id="rId1"/>
  <colBreaks count="1" manualBreakCount="1">
    <brk id="15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="130" zoomScaleNormal="75" zoomScaleSheetLayoutView="130" zoomScalePageLayoutView="0" workbookViewId="0" topLeftCell="A31">
      <selection activeCell="E5" sqref="E5"/>
    </sheetView>
  </sheetViews>
  <sheetFormatPr defaultColWidth="9.00390625" defaultRowHeight="13.5"/>
  <cols>
    <col min="1" max="1" width="12.75390625" style="3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62" t="str">
        <f>+'入力用名簿'!C1</f>
        <v>令和5年3月1日現在</v>
      </c>
      <c r="E1" s="62" t="str">
        <f>+'入力用名簿'!J1</f>
        <v>選挙人名簿登録者数</v>
      </c>
      <c r="H1" s="1" t="s">
        <v>129</v>
      </c>
    </row>
    <row r="2" ht="18" customHeight="1">
      <c r="C2" s="67"/>
    </row>
    <row r="3" spans="1:5" ht="18" customHeight="1">
      <c r="A3" s="33" t="s">
        <v>45</v>
      </c>
      <c r="B3" s="26"/>
      <c r="E3" s="26"/>
    </row>
    <row r="4" spans="1:10" ht="18" customHeight="1">
      <c r="A4" s="34"/>
      <c r="B4" s="19" t="s">
        <v>160</v>
      </c>
      <c r="C4" s="35"/>
      <c r="D4" s="36"/>
      <c r="E4" s="19" t="s">
        <v>158</v>
      </c>
      <c r="F4" s="35"/>
      <c r="G4" s="36"/>
      <c r="H4" s="37"/>
      <c r="I4" s="2"/>
      <c r="J4" s="3"/>
    </row>
    <row r="5" spans="1:10" ht="18" customHeight="1">
      <c r="A5" s="38"/>
      <c r="B5" s="39" t="s">
        <v>46</v>
      </c>
      <c r="C5" s="40"/>
      <c r="D5" s="41"/>
      <c r="E5" s="39" t="s">
        <v>127</v>
      </c>
      <c r="F5" s="40"/>
      <c r="G5" s="41"/>
      <c r="H5" s="42" t="s">
        <v>47</v>
      </c>
      <c r="I5" s="5"/>
      <c r="J5" s="6"/>
    </row>
    <row r="6" spans="1:10" ht="18" customHeight="1">
      <c r="A6" s="43"/>
      <c r="B6" s="44" t="s">
        <v>48</v>
      </c>
      <c r="C6" s="44" t="s">
        <v>49</v>
      </c>
      <c r="D6" s="44" t="s">
        <v>40</v>
      </c>
      <c r="E6" s="44" t="s">
        <v>90</v>
      </c>
      <c r="F6" s="44" t="s">
        <v>91</v>
      </c>
      <c r="G6" s="44" t="s">
        <v>92</v>
      </c>
      <c r="H6" s="44" t="s">
        <v>50</v>
      </c>
      <c r="I6" s="44" t="s">
        <v>51</v>
      </c>
      <c r="J6" s="44" t="s">
        <v>40</v>
      </c>
    </row>
    <row r="7" spans="1:12" s="10" customFormat="1" ht="18" customHeight="1">
      <c r="A7" s="30" t="s">
        <v>52</v>
      </c>
      <c r="B7" s="45">
        <f>'入力用名簿'!U20</f>
        <v>423697</v>
      </c>
      <c r="C7" s="45">
        <f>'入力用名簿'!V20</f>
        <v>476850</v>
      </c>
      <c r="D7" s="45">
        <f>'入力用名簿'!W20</f>
        <v>900547</v>
      </c>
      <c r="E7" s="45">
        <f>SUM('入力用名簿'!C20)</f>
        <v>424914</v>
      </c>
      <c r="F7" s="45">
        <f>SUM('入力用名簿'!D20)</f>
        <v>478572</v>
      </c>
      <c r="G7" s="45">
        <f>'入力用名簿'!E20</f>
        <v>903486</v>
      </c>
      <c r="H7" s="45">
        <f>+B7-E7</f>
        <v>-1217</v>
      </c>
      <c r="I7" s="45">
        <f>+C7-F7</f>
        <v>-1722</v>
      </c>
      <c r="J7" s="12">
        <f>+H7+I7</f>
        <v>-2939</v>
      </c>
      <c r="L7" s="46">
        <f>+D7-G7</f>
        <v>-2939</v>
      </c>
    </row>
    <row r="8" spans="1:12" s="10" customFormat="1" ht="18" customHeight="1">
      <c r="A8" s="30" t="s">
        <v>107</v>
      </c>
      <c r="B8" s="45">
        <f>'入力用名簿'!U28</f>
        <v>21482</v>
      </c>
      <c r="C8" s="45">
        <f>'入力用名簿'!V28</f>
        <v>23552</v>
      </c>
      <c r="D8" s="45">
        <f>'入力用名簿'!W28</f>
        <v>45034</v>
      </c>
      <c r="E8" s="149">
        <f>'入力用名簿'!C28</f>
        <v>21568</v>
      </c>
      <c r="F8" s="149">
        <f>'入力用名簿'!D28</f>
        <v>23636</v>
      </c>
      <c r="G8" s="45">
        <f>'入力用名簿'!E28</f>
        <v>45204</v>
      </c>
      <c r="H8" s="45">
        <f>+B8-E8</f>
        <v>-86</v>
      </c>
      <c r="I8" s="45">
        <f>+C8-F8</f>
        <v>-84</v>
      </c>
      <c r="J8" s="12">
        <f>+H8+I8</f>
        <v>-170</v>
      </c>
      <c r="L8" s="46">
        <f>+D8-G8</f>
        <v>-170</v>
      </c>
    </row>
    <row r="9" spans="1:12" s="10" customFormat="1" ht="18" customHeight="1">
      <c r="A9" s="47" t="s">
        <v>53</v>
      </c>
      <c r="B9" s="45">
        <f>SUM(B7:B8)</f>
        <v>445179</v>
      </c>
      <c r="C9" s="45">
        <f>SUM(C7:C8)</f>
        <v>500402</v>
      </c>
      <c r="D9" s="45">
        <f>SUM(D7:D8)</f>
        <v>945581</v>
      </c>
      <c r="E9" s="149">
        <f aca="true" t="shared" si="0" ref="E9:J9">SUM(E7:E8)</f>
        <v>446482</v>
      </c>
      <c r="F9" s="149">
        <f t="shared" si="0"/>
        <v>502208</v>
      </c>
      <c r="G9" s="45">
        <f t="shared" si="0"/>
        <v>948690</v>
      </c>
      <c r="H9" s="45">
        <f t="shared" si="0"/>
        <v>-1303</v>
      </c>
      <c r="I9" s="45">
        <f t="shared" si="0"/>
        <v>-1806</v>
      </c>
      <c r="J9" s="45">
        <f t="shared" si="0"/>
        <v>-3109</v>
      </c>
      <c r="L9" s="46">
        <f>+D9-G9</f>
        <v>-3109</v>
      </c>
    </row>
    <row r="10" ht="18" customHeight="1">
      <c r="L10" s="46"/>
    </row>
    <row r="11" spans="1:12" ht="18" customHeight="1">
      <c r="A11" s="32" t="s">
        <v>54</v>
      </c>
      <c r="B11" s="26"/>
      <c r="E11" s="26"/>
      <c r="L11" s="46"/>
    </row>
    <row r="12" spans="1:12" ht="18" customHeight="1">
      <c r="A12" s="34"/>
      <c r="B12" s="19" t="str">
        <f>B4</f>
        <v>　　令和5年3月1日における</v>
      </c>
      <c r="C12" s="35"/>
      <c r="D12" s="36"/>
      <c r="E12" s="19" t="str">
        <f>E4</f>
        <v>　　令和4年12月1日における</v>
      </c>
      <c r="F12" s="35"/>
      <c r="G12" s="36"/>
      <c r="H12" s="37"/>
      <c r="I12" s="2"/>
      <c r="J12" s="3"/>
      <c r="L12" s="46"/>
    </row>
    <row r="13" spans="1:12" ht="18" customHeight="1">
      <c r="A13" s="38"/>
      <c r="B13" s="39" t="s">
        <v>46</v>
      </c>
      <c r="C13" s="40"/>
      <c r="D13" s="41"/>
      <c r="E13" s="39" t="s">
        <v>127</v>
      </c>
      <c r="F13" s="40"/>
      <c r="G13" s="41"/>
      <c r="H13" s="42" t="s">
        <v>47</v>
      </c>
      <c r="I13" s="5"/>
      <c r="J13" s="6"/>
      <c r="L13" s="46"/>
    </row>
    <row r="14" spans="1:12" s="48" customFormat="1" ht="18" customHeight="1">
      <c r="A14" s="43"/>
      <c r="B14" s="7" t="s">
        <v>48</v>
      </c>
      <c r="C14" s="7" t="s">
        <v>49</v>
      </c>
      <c r="D14" s="7" t="s">
        <v>40</v>
      </c>
      <c r="E14" s="7" t="s">
        <v>90</v>
      </c>
      <c r="F14" s="7" t="s">
        <v>91</v>
      </c>
      <c r="G14" s="7" t="s">
        <v>92</v>
      </c>
      <c r="H14" s="7" t="s">
        <v>55</v>
      </c>
      <c r="I14" s="7" t="s">
        <v>56</v>
      </c>
      <c r="J14" s="7" t="s">
        <v>40</v>
      </c>
      <c r="L14" s="46"/>
    </row>
    <row r="15" spans="1:12" ht="18" customHeight="1">
      <c r="A15" s="49" t="s">
        <v>120</v>
      </c>
      <c r="B15" s="50">
        <f>'入力用名簿'!U5</f>
        <v>183097</v>
      </c>
      <c r="C15" s="50">
        <f>'入力用名簿'!V5</f>
        <v>202732</v>
      </c>
      <c r="D15" s="9">
        <f>+B15+C15</f>
        <v>385829</v>
      </c>
      <c r="E15" s="50">
        <f>'入力用名簿'!C5</f>
        <v>183349</v>
      </c>
      <c r="F15" s="50">
        <f>'入力用名簿'!D5</f>
        <v>203042</v>
      </c>
      <c r="G15" s="50">
        <f>'入力用名簿'!E5</f>
        <v>386391</v>
      </c>
      <c r="H15" s="50">
        <f>+B15-E15</f>
        <v>-252</v>
      </c>
      <c r="I15" s="50">
        <f>+C15-F15</f>
        <v>-310</v>
      </c>
      <c r="J15" s="9">
        <f>+H15+I15</f>
        <v>-562</v>
      </c>
      <c r="L15" s="46">
        <f>+D15-G15</f>
        <v>-562</v>
      </c>
    </row>
    <row r="16" spans="1:12" s="10" customFormat="1" ht="18" customHeight="1">
      <c r="A16" s="30" t="s">
        <v>57</v>
      </c>
      <c r="B16" s="45">
        <f>SUM(B15:B15)</f>
        <v>183097</v>
      </c>
      <c r="C16" s="45">
        <f>SUM(C15:C15)</f>
        <v>202732</v>
      </c>
      <c r="D16" s="45">
        <f>SUM(D15:D15)</f>
        <v>385829</v>
      </c>
      <c r="E16" s="45">
        <f>SUM(E15)</f>
        <v>183349</v>
      </c>
      <c r="F16" s="45">
        <f>SUM(F15)</f>
        <v>203042</v>
      </c>
      <c r="G16" s="45">
        <f>SUM(G15)</f>
        <v>386391</v>
      </c>
      <c r="H16" s="45">
        <f>SUM(H15:H15)</f>
        <v>-252</v>
      </c>
      <c r="I16" s="45">
        <f>SUM(I15:I15)</f>
        <v>-310</v>
      </c>
      <c r="J16" s="45">
        <f>SUM(J15:J15)</f>
        <v>-562</v>
      </c>
      <c r="L16" s="46">
        <f>+D16-G16</f>
        <v>-562</v>
      </c>
    </row>
    <row r="17" spans="1:12" ht="18" customHeight="1">
      <c r="A17" s="63"/>
      <c r="B17" s="64"/>
      <c r="C17" s="64"/>
      <c r="D17" s="64"/>
      <c r="E17" s="64"/>
      <c r="F17" s="64"/>
      <c r="G17" s="64"/>
      <c r="H17" s="66"/>
      <c r="I17" s="66"/>
      <c r="J17" s="17"/>
      <c r="L17" s="46"/>
    </row>
    <row r="18" spans="1:12" s="4" customFormat="1" ht="18" customHeight="1">
      <c r="A18" s="32" t="s">
        <v>58</v>
      </c>
      <c r="B18" s="26"/>
      <c r="C18" s="1"/>
      <c r="D18" s="1"/>
      <c r="E18" s="26"/>
      <c r="F18" s="1"/>
      <c r="G18" s="1"/>
      <c r="H18" s="1"/>
      <c r="I18" s="1"/>
      <c r="J18" s="1"/>
      <c r="L18" s="46"/>
    </row>
    <row r="19" spans="1:12" s="4" customFormat="1" ht="18" customHeight="1">
      <c r="A19" s="34"/>
      <c r="B19" s="19" t="str">
        <f>B4</f>
        <v>　　令和5年3月1日における</v>
      </c>
      <c r="C19" s="35"/>
      <c r="D19" s="36"/>
      <c r="E19" s="19" t="str">
        <f>E4</f>
        <v>　　令和4年12月1日における</v>
      </c>
      <c r="F19" s="35"/>
      <c r="G19" s="36"/>
      <c r="H19" s="37"/>
      <c r="I19" s="2"/>
      <c r="J19" s="3"/>
      <c r="L19" s="46"/>
    </row>
    <row r="20" spans="1:12" s="4" customFormat="1" ht="18" customHeight="1">
      <c r="A20" s="38"/>
      <c r="B20" s="39" t="s">
        <v>46</v>
      </c>
      <c r="C20" s="40"/>
      <c r="D20" s="41"/>
      <c r="E20" s="39" t="s">
        <v>127</v>
      </c>
      <c r="F20" s="40"/>
      <c r="G20" s="41"/>
      <c r="H20" s="42" t="s">
        <v>59</v>
      </c>
      <c r="I20" s="5"/>
      <c r="J20" s="6"/>
      <c r="L20" s="46"/>
    </row>
    <row r="21" spans="1:12" s="4" customFormat="1" ht="18" customHeight="1">
      <c r="A21" s="43"/>
      <c r="B21" s="7" t="s">
        <v>48</v>
      </c>
      <c r="C21" s="7" t="s">
        <v>49</v>
      </c>
      <c r="D21" s="7" t="s">
        <v>40</v>
      </c>
      <c r="E21" s="7" t="s">
        <v>90</v>
      </c>
      <c r="F21" s="7" t="s">
        <v>91</v>
      </c>
      <c r="G21" s="7" t="s">
        <v>92</v>
      </c>
      <c r="H21" s="7" t="s">
        <v>60</v>
      </c>
      <c r="I21" s="7" t="s">
        <v>61</v>
      </c>
      <c r="J21" s="7" t="s">
        <v>40</v>
      </c>
      <c r="L21" s="46"/>
    </row>
    <row r="22" spans="1:12" s="4" customFormat="1" ht="18" customHeight="1">
      <c r="A22" s="94" t="s">
        <v>120</v>
      </c>
      <c r="B22" s="95">
        <f>'入力用名簿'!U6</f>
        <v>4999</v>
      </c>
      <c r="C22" s="95">
        <f>'入力用名簿'!V6</f>
        <v>5719</v>
      </c>
      <c r="D22" s="95">
        <f>B22+C22</f>
        <v>10718</v>
      </c>
      <c r="E22" s="95">
        <f>'入力用名簿'!C6</f>
        <v>5076</v>
      </c>
      <c r="F22" s="95">
        <f>'入力用名簿'!D6</f>
        <v>5768</v>
      </c>
      <c r="G22" s="95">
        <f>'入力用名簿'!E6</f>
        <v>10844</v>
      </c>
      <c r="H22" s="96">
        <f aca="true" t="shared" si="1" ref="H22:H33">+B22-E22</f>
        <v>-77</v>
      </c>
      <c r="I22" s="96">
        <f aca="true" t="shared" si="2" ref="I22:I33">+C22-F22</f>
        <v>-49</v>
      </c>
      <c r="J22" s="97">
        <f>+H22+I22</f>
        <v>-126</v>
      </c>
      <c r="L22" s="46">
        <f aca="true" t="shared" si="3" ref="L22:L34">+D22-G22</f>
        <v>-126</v>
      </c>
    </row>
    <row r="23" spans="1:12" ht="18" customHeight="1">
      <c r="A23" s="49" t="s">
        <v>71</v>
      </c>
      <c r="B23" s="99">
        <f>'入力用名簿'!U9</f>
        <v>24641</v>
      </c>
      <c r="C23" s="99">
        <f>'入力用名簿'!V9</f>
        <v>27860</v>
      </c>
      <c r="D23" s="9">
        <f aca="true" t="shared" si="4" ref="D23:D29">+B23+C23</f>
        <v>52501</v>
      </c>
      <c r="E23" s="99">
        <f>'入力用名簿'!C9</f>
        <v>24717</v>
      </c>
      <c r="F23" s="99">
        <f>'入力用名簿'!D9</f>
        <v>28006</v>
      </c>
      <c r="G23" s="99">
        <f>'入力用名簿'!E9</f>
        <v>52723</v>
      </c>
      <c r="H23" s="50">
        <f t="shared" si="1"/>
        <v>-76</v>
      </c>
      <c r="I23" s="50">
        <f t="shared" si="2"/>
        <v>-146</v>
      </c>
      <c r="J23" s="9">
        <f>+H23+I23</f>
        <v>-222</v>
      </c>
      <c r="L23" s="46">
        <f t="shared" si="3"/>
        <v>-222</v>
      </c>
    </row>
    <row r="24" spans="1:12" ht="18" customHeight="1">
      <c r="A24" s="49" t="s">
        <v>62</v>
      </c>
      <c r="B24" s="50">
        <f>'入力用名簿'!U10</f>
        <v>26788</v>
      </c>
      <c r="C24" s="50">
        <f>'入力用名簿'!V10</f>
        <v>31477</v>
      </c>
      <c r="D24" s="9">
        <f t="shared" si="4"/>
        <v>58265</v>
      </c>
      <c r="E24" s="50">
        <f>'入力用名簿'!C10</f>
        <v>26911</v>
      </c>
      <c r="F24" s="50">
        <f>'入力用名簿'!D10</f>
        <v>31623</v>
      </c>
      <c r="G24" s="50">
        <f>'入力用名簿'!E10</f>
        <v>58534</v>
      </c>
      <c r="H24" s="50">
        <f t="shared" si="1"/>
        <v>-123</v>
      </c>
      <c r="I24" s="50">
        <f t="shared" si="2"/>
        <v>-146</v>
      </c>
      <c r="J24" s="9">
        <f aca="true" t="shared" si="5" ref="J24:J33">+H24+I24</f>
        <v>-269</v>
      </c>
      <c r="L24" s="46">
        <f t="shared" si="3"/>
        <v>-269</v>
      </c>
    </row>
    <row r="25" spans="1:12" ht="18" customHeight="1">
      <c r="A25" s="98" t="s">
        <v>63</v>
      </c>
      <c r="B25" s="96">
        <f>'入力用名簿'!U11</f>
        <v>14826</v>
      </c>
      <c r="C25" s="96">
        <f>'入力用名簿'!V11</f>
        <v>16707</v>
      </c>
      <c r="D25" s="97">
        <f t="shared" si="4"/>
        <v>31533</v>
      </c>
      <c r="E25" s="96">
        <f>'入力用名簿'!C11</f>
        <v>14899</v>
      </c>
      <c r="F25" s="96">
        <f>'入力用名簿'!D11</f>
        <v>16781</v>
      </c>
      <c r="G25" s="96">
        <f>'入力用名簿'!E11</f>
        <v>31680</v>
      </c>
      <c r="H25" s="96">
        <f t="shared" si="1"/>
        <v>-73</v>
      </c>
      <c r="I25" s="96">
        <f t="shared" si="2"/>
        <v>-74</v>
      </c>
      <c r="J25" s="97">
        <f t="shared" si="5"/>
        <v>-147</v>
      </c>
      <c r="L25" s="46">
        <f t="shared" si="3"/>
        <v>-147</v>
      </c>
    </row>
    <row r="26" spans="1:12" ht="18" customHeight="1">
      <c r="A26" s="49" t="s">
        <v>42</v>
      </c>
      <c r="B26" s="50">
        <f>'入力用名簿'!U12</f>
        <v>6584</v>
      </c>
      <c r="C26" s="50">
        <f>'入力用名簿'!V12</f>
        <v>7572</v>
      </c>
      <c r="D26" s="9">
        <f t="shared" si="4"/>
        <v>14156</v>
      </c>
      <c r="E26" s="50">
        <f>'入力用名簿'!C12</f>
        <v>6641</v>
      </c>
      <c r="F26" s="50">
        <f>'入力用名簿'!D12</f>
        <v>7644</v>
      </c>
      <c r="G26" s="50">
        <f>'入力用名簿'!E12</f>
        <v>14285</v>
      </c>
      <c r="H26" s="50">
        <f t="shared" si="1"/>
        <v>-57</v>
      </c>
      <c r="I26" s="50">
        <f t="shared" si="2"/>
        <v>-72</v>
      </c>
      <c r="J26" s="9">
        <f t="shared" si="5"/>
        <v>-129</v>
      </c>
      <c r="L26" s="46">
        <f t="shared" si="3"/>
        <v>-129</v>
      </c>
    </row>
    <row r="27" spans="1:12" ht="18" customHeight="1">
      <c r="A27" s="49" t="s">
        <v>64</v>
      </c>
      <c r="B27" s="50">
        <f>'入力用名簿'!U13</f>
        <v>8178</v>
      </c>
      <c r="C27" s="50">
        <f>'入力用名簿'!V13</f>
        <v>9343</v>
      </c>
      <c r="D27" s="9">
        <f t="shared" si="4"/>
        <v>17521</v>
      </c>
      <c r="E27" s="50">
        <f>'入力用名簿'!C13</f>
        <v>8241</v>
      </c>
      <c r="F27" s="50">
        <f>'入力用名簿'!D13</f>
        <v>9428</v>
      </c>
      <c r="G27" s="50">
        <f>'入力用名簿'!E13</f>
        <v>17669</v>
      </c>
      <c r="H27" s="50">
        <f t="shared" si="1"/>
        <v>-63</v>
      </c>
      <c r="I27" s="50">
        <f t="shared" si="2"/>
        <v>-85</v>
      </c>
      <c r="J27" s="9">
        <f t="shared" si="5"/>
        <v>-148</v>
      </c>
      <c r="L27" s="46">
        <f t="shared" si="3"/>
        <v>-148</v>
      </c>
    </row>
    <row r="28" spans="1:12" ht="18" customHeight="1">
      <c r="A28" s="102" t="s">
        <v>119</v>
      </c>
      <c r="B28" s="103">
        <f>'入力用名簿'!U17</f>
        <v>13515</v>
      </c>
      <c r="C28" s="103">
        <f>'入力用名簿'!V17</f>
        <v>15644</v>
      </c>
      <c r="D28" s="20">
        <f t="shared" si="4"/>
        <v>29159</v>
      </c>
      <c r="E28" s="103">
        <f>'入力用名簿'!C17</f>
        <v>13588</v>
      </c>
      <c r="F28" s="103">
        <f>'入力用名簿'!D17</f>
        <v>15776</v>
      </c>
      <c r="G28" s="103">
        <f>'入力用名簿'!E17</f>
        <v>29364</v>
      </c>
      <c r="H28" s="103">
        <f t="shared" si="1"/>
        <v>-73</v>
      </c>
      <c r="I28" s="103">
        <f t="shared" si="2"/>
        <v>-132</v>
      </c>
      <c r="J28" s="20">
        <f>+H28+I28</f>
        <v>-205</v>
      </c>
      <c r="L28" s="46">
        <f t="shared" si="3"/>
        <v>-205</v>
      </c>
    </row>
    <row r="29" spans="1:12" ht="18" customHeight="1">
      <c r="A29" s="102" t="s">
        <v>128</v>
      </c>
      <c r="B29" s="103">
        <f>'入力用名簿'!U18</f>
        <v>13273</v>
      </c>
      <c r="C29" s="103">
        <f>'入力用名簿'!V18</f>
        <v>14801</v>
      </c>
      <c r="D29" s="20">
        <f t="shared" si="4"/>
        <v>28074</v>
      </c>
      <c r="E29" s="103">
        <f>'入力用名簿'!C18</f>
        <v>13264</v>
      </c>
      <c r="F29" s="103">
        <f>'入力用名簿'!D18</f>
        <v>14872</v>
      </c>
      <c r="G29" s="103">
        <f>'入力用名簿'!E18</f>
        <v>28136</v>
      </c>
      <c r="H29" s="103">
        <f t="shared" si="1"/>
        <v>9</v>
      </c>
      <c r="I29" s="103">
        <f t="shared" si="2"/>
        <v>-71</v>
      </c>
      <c r="J29" s="20">
        <f>+H29+I29</f>
        <v>-62</v>
      </c>
      <c r="L29" s="46">
        <f t="shared" si="3"/>
        <v>-62</v>
      </c>
    </row>
    <row r="30" spans="1:12" ht="18" customHeight="1">
      <c r="A30" s="30" t="s">
        <v>130</v>
      </c>
      <c r="B30" s="45">
        <f aca="true" t="shared" si="6" ref="B30:G30">SUM(B22:B29)</f>
        <v>112804</v>
      </c>
      <c r="C30" s="45">
        <f t="shared" si="6"/>
        <v>129123</v>
      </c>
      <c r="D30" s="12">
        <f t="shared" si="6"/>
        <v>241927</v>
      </c>
      <c r="E30" s="12">
        <f t="shared" si="6"/>
        <v>113337</v>
      </c>
      <c r="F30" s="12">
        <f t="shared" si="6"/>
        <v>129898</v>
      </c>
      <c r="G30" s="12">
        <f t="shared" si="6"/>
        <v>243235</v>
      </c>
      <c r="H30" s="45">
        <f t="shared" si="1"/>
        <v>-533</v>
      </c>
      <c r="I30" s="45">
        <f t="shared" si="2"/>
        <v>-775</v>
      </c>
      <c r="J30" s="12">
        <f>+H30+I30</f>
        <v>-1308</v>
      </c>
      <c r="L30" s="46">
        <f t="shared" si="3"/>
        <v>-1308</v>
      </c>
    </row>
    <row r="31" spans="1:12" s="10" customFormat="1" ht="18" customHeight="1">
      <c r="A31" s="24" t="s">
        <v>72</v>
      </c>
      <c r="B31" s="101">
        <f>'入力用名簿'!U25</f>
        <v>3597</v>
      </c>
      <c r="C31" s="101">
        <f>'入力用名簿'!V25</f>
        <v>3953</v>
      </c>
      <c r="D31" s="29">
        <f>+B31+C31</f>
        <v>7550</v>
      </c>
      <c r="E31" s="101">
        <f>'入力用名簿'!C25</f>
        <v>3636</v>
      </c>
      <c r="F31" s="101">
        <f>'入力用名簿'!D25</f>
        <v>3979</v>
      </c>
      <c r="G31" s="101">
        <f>'入力用名簿'!E25</f>
        <v>7615</v>
      </c>
      <c r="H31" s="101">
        <f t="shared" si="1"/>
        <v>-39</v>
      </c>
      <c r="I31" s="101">
        <f t="shared" si="2"/>
        <v>-26</v>
      </c>
      <c r="J31" s="29">
        <f t="shared" si="5"/>
        <v>-65</v>
      </c>
      <c r="L31" s="46">
        <f t="shared" si="3"/>
        <v>-65</v>
      </c>
    </row>
    <row r="32" spans="1:12" s="10" customFormat="1" ht="18" customHeight="1">
      <c r="A32" s="49" t="s">
        <v>73</v>
      </c>
      <c r="B32" s="50">
        <f>'入力用名簿'!U26</f>
        <v>5980</v>
      </c>
      <c r="C32" s="50">
        <f>'入力用名簿'!V26</f>
        <v>6448</v>
      </c>
      <c r="D32" s="9">
        <f>+B32+C32</f>
        <v>12428</v>
      </c>
      <c r="E32" s="50">
        <f>'入力用名簿'!C26</f>
        <v>6001</v>
      </c>
      <c r="F32" s="50">
        <f>'入力用名簿'!D26</f>
        <v>6465</v>
      </c>
      <c r="G32" s="50">
        <f>'入力用名簿'!E26</f>
        <v>12466</v>
      </c>
      <c r="H32" s="50">
        <f t="shared" si="1"/>
        <v>-21</v>
      </c>
      <c r="I32" s="50">
        <f t="shared" si="2"/>
        <v>-17</v>
      </c>
      <c r="J32" s="9">
        <f t="shared" si="5"/>
        <v>-38</v>
      </c>
      <c r="L32" s="46">
        <f t="shared" si="3"/>
        <v>-38</v>
      </c>
    </row>
    <row r="33" spans="1:12" s="10" customFormat="1" ht="18" customHeight="1">
      <c r="A33" s="30" t="s">
        <v>74</v>
      </c>
      <c r="B33" s="45">
        <f>'入力用名簿'!U27</f>
        <v>9577</v>
      </c>
      <c r="C33" s="45">
        <f>'入力用名簿'!V27</f>
        <v>10401</v>
      </c>
      <c r="D33" s="12">
        <f>+B33+C33</f>
        <v>19978</v>
      </c>
      <c r="E33" s="45">
        <f>'入力用名簿'!C27</f>
        <v>9637</v>
      </c>
      <c r="F33" s="45">
        <f>'入力用名簿'!D27</f>
        <v>10444</v>
      </c>
      <c r="G33" s="45">
        <f>'入力用名簿'!E27</f>
        <v>20081</v>
      </c>
      <c r="H33" s="45">
        <f t="shared" si="1"/>
        <v>-60</v>
      </c>
      <c r="I33" s="45">
        <f t="shared" si="2"/>
        <v>-43</v>
      </c>
      <c r="J33" s="12">
        <f t="shared" si="5"/>
        <v>-103</v>
      </c>
      <c r="L33" s="46">
        <f t="shared" si="3"/>
        <v>-103</v>
      </c>
    </row>
    <row r="34" spans="1:12" s="51" customFormat="1" ht="18" customHeight="1">
      <c r="A34" s="30" t="s">
        <v>65</v>
      </c>
      <c r="B34" s="45">
        <f aca="true" t="shared" si="7" ref="B34:J34">B30+B33</f>
        <v>122381</v>
      </c>
      <c r="C34" s="45">
        <f t="shared" si="7"/>
        <v>139524</v>
      </c>
      <c r="D34" s="45">
        <f t="shared" si="7"/>
        <v>261905</v>
      </c>
      <c r="E34" s="45">
        <f t="shared" si="7"/>
        <v>122974</v>
      </c>
      <c r="F34" s="45">
        <f t="shared" si="7"/>
        <v>140342</v>
      </c>
      <c r="G34" s="45">
        <f t="shared" si="7"/>
        <v>263316</v>
      </c>
      <c r="H34" s="45">
        <f t="shared" si="7"/>
        <v>-593</v>
      </c>
      <c r="I34" s="45">
        <f t="shared" si="7"/>
        <v>-818</v>
      </c>
      <c r="J34" s="45">
        <f t="shared" si="7"/>
        <v>-1411</v>
      </c>
      <c r="L34" s="46">
        <f t="shared" si="3"/>
        <v>-1411</v>
      </c>
    </row>
    <row r="35" spans="1:12" s="4" customFormat="1" ht="18" customHeight="1">
      <c r="A35" s="66"/>
      <c r="B35" s="52"/>
      <c r="C35" s="52"/>
      <c r="D35" s="26"/>
      <c r="E35" s="52"/>
      <c r="F35" s="52"/>
      <c r="G35" s="26"/>
      <c r="H35" s="52"/>
      <c r="I35" s="52"/>
      <c r="J35" s="26"/>
      <c r="L35" s="46"/>
    </row>
    <row r="36" spans="1:12" s="4" customFormat="1" ht="18" customHeight="1">
      <c r="A36" s="32" t="s">
        <v>66</v>
      </c>
      <c r="B36" s="26"/>
      <c r="C36" s="1"/>
      <c r="D36" s="1"/>
      <c r="E36" s="26"/>
      <c r="F36" s="1"/>
      <c r="G36" s="1"/>
      <c r="H36" s="1"/>
      <c r="I36" s="1"/>
      <c r="J36" s="1"/>
      <c r="L36" s="46"/>
    </row>
    <row r="37" spans="1:12" s="4" customFormat="1" ht="18" customHeight="1">
      <c r="A37" s="34"/>
      <c r="B37" s="19" t="str">
        <f>B4</f>
        <v>　　令和5年3月1日における</v>
      </c>
      <c r="C37" s="35"/>
      <c r="D37" s="36"/>
      <c r="E37" s="19" t="str">
        <f>E4</f>
        <v>　　令和4年12月1日における</v>
      </c>
      <c r="F37" s="35"/>
      <c r="G37" s="36"/>
      <c r="H37" s="37"/>
      <c r="I37" s="2"/>
      <c r="J37" s="3"/>
      <c r="L37" s="46"/>
    </row>
    <row r="38" spans="1:12" s="4" customFormat="1" ht="18" customHeight="1">
      <c r="A38" s="38"/>
      <c r="B38" s="39" t="s">
        <v>46</v>
      </c>
      <c r="C38" s="40"/>
      <c r="D38" s="41"/>
      <c r="E38" s="39" t="s">
        <v>127</v>
      </c>
      <c r="F38" s="40"/>
      <c r="G38" s="41"/>
      <c r="H38" s="42" t="s">
        <v>47</v>
      </c>
      <c r="I38" s="5"/>
      <c r="J38" s="6"/>
      <c r="L38" s="46"/>
    </row>
    <row r="39" spans="1:12" s="4" customFormat="1" ht="18" customHeight="1">
      <c r="A39" s="43"/>
      <c r="B39" s="7" t="s">
        <v>67</v>
      </c>
      <c r="C39" s="7" t="s">
        <v>68</v>
      </c>
      <c r="D39" s="7" t="s">
        <v>40</v>
      </c>
      <c r="E39" s="7" t="s">
        <v>90</v>
      </c>
      <c r="F39" s="7" t="s">
        <v>91</v>
      </c>
      <c r="G39" s="7" t="s">
        <v>92</v>
      </c>
      <c r="H39" s="7" t="s">
        <v>69</v>
      </c>
      <c r="I39" s="7" t="s">
        <v>70</v>
      </c>
      <c r="J39" s="7" t="s">
        <v>40</v>
      </c>
      <c r="L39" s="46"/>
    </row>
    <row r="40" spans="1:12" ht="18" customHeight="1">
      <c r="A40" s="24" t="s">
        <v>41</v>
      </c>
      <c r="B40" s="50">
        <f>'入力用名簿'!U7</f>
        <v>42677</v>
      </c>
      <c r="C40" s="50">
        <f>'入力用名簿'!V7</f>
        <v>52031</v>
      </c>
      <c r="D40" s="9">
        <f aca="true" t="shared" si="8" ref="D40:D45">+B40+C40</f>
        <v>94708</v>
      </c>
      <c r="E40" s="50">
        <f>'入力用名簿'!C7</f>
        <v>42827</v>
      </c>
      <c r="F40" s="50">
        <f>'入力用名簿'!D7</f>
        <v>52245</v>
      </c>
      <c r="G40" s="50">
        <f>'入力用名簿'!E7</f>
        <v>95072</v>
      </c>
      <c r="H40" s="50">
        <f aca="true" t="shared" si="9" ref="H40:H50">+B40-E40</f>
        <v>-150</v>
      </c>
      <c r="I40" s="50">
        <f aca="true" t="shared" si="10" ref="I40:I50">+C40-F40</f>
        <v>-214</v>
      </c>
      <c r="J40" s="9">
        <f>+H40+I40</f>
        <v>-364</v>
      </c>
      <c r="L40" s="46">
        <f aca="true" t="shared" si="11" ref="L40:L51">+D40-G40</f>
        <v>-364</v>
      </c>
    </row>
    <row r="41" spans="1:12" ht="18" customHeight="1">
      <c r="A41" s="98" t="s">
        <v>76</v>
      </c>
      <c r="B41" s="96">
        <f>'入力用名簿'!U8</f>
        <v>32663</v>
      </c>
      <c r="C41" s="96">
        <f>'入力用名簿'!V8</f>
        <v>35335</v>
      </c>
      <c r="D41" s="97">
        <f t="shared" si="8"/>
        <v>67998</v>
      </c>
      <c r="E41" s="96">
        <f>'入力用名簿'!C8</f>
        <v>32769</v>
      </c>
      <c r="F41" s="96">
        <f>'入力用名簿'!D8</f>
        <v>35412</v>
      </c>
      <c r="G41" s="96">
        <f>'入力用名簿'!E8</f>
        <v>68181</v>
      </c>
      <c r="H41" s="96">
        <f t="shared" si="9"/>
        <v>-106</v>
      </c>
      <c r="I41" s="96">
        <f t="shared" si="10"/>
        <v>-77</v>
      </c>
      <c r="J41" s="97">
        <f aca="true" t="shared" si="12" ref="J41:J50">+H41+I41</f>
        <v>-183</v>
      </c>
      <c r="L41" s="46">
        <f t="shared" si="11"/>
        <v>-183</v>
      </c>
    </row>
    <row r="42" spans="1:12" ht="18" customHeight="1">
      <c r="A42" s="49" t="s">
        <v>43</v>
      </c>
      <c r="B42" s="50">
        <f>'入力用名簿'!U14</f>
        <v>8783</v>
      </c>
      <c r="C42" s="50">
        <f>'入力用名簿'!V14</f>
        <v>9667</v>
      </c>
      <c r="D42" s="9">
        <f t="shared" si="8"/>
        <v>18450</v>
      </c>
      <c r="E42" s="50">
        <f>'入力用名簿'!C14</f>
        <v>8813</v>
      </c>
      <c r="F42" s="50">
        <f>'入力用名簿'!D14</f>
        <v>9704</v>
      </c>
      <c r="G42" s="50">
        <f>'入力用名簿'!E14</f>
        <v>18517</v>
      </c>
      <c r="H42" s="50">
        <f t="shared" si="9"/>
        <v>-30</v>
      </c>
      <c r="I42" s="50">
        <f t="shared" si="10"/>
        <v>-37</v>
      </c>
      <c r="J42" s="9">
        <f t="shared" si="12"/>
        <v>-67</v>
      </c>
      <c r="L42" s="46">
        <f t="shared" si="11"/>
        <v>-67</v>
      </c>
    </row>
    <row r="43" spans="1:12" ht="18" customHeight="1">
      <c r="A43" s="49" t="s">
        <v>77</v>
      </c>
      <c r="B43" s="50">
        <f>'入力用名簿'!U15</f>
        <v>11357</v>
      </c>
      <c r="C43" s="50">
        <f>'入力用名簿'!V15</f>
        <v>12215</v>
      </c>
      <c r="D43" s="9">
        <f t="shared" si="8"/>
        <v>23572</v>
      </c>
      <c r="E43" s="50">
        <f>'入力用名簿'!C15</f>
        <v>11384</v>
      </c>
      <c r="F43" s="50">
        <f>'入力用名簿'!D15</f>
        <v>12302</v>
      </c>
      <c r="G43" s="50">
        <f>'入力用名簿'!E15</f>
        <v>23686</v>
      </c>
      <c r="H43" s="50">
        <f t="shared" si="9"/>
        <v>-27</v>
      </c>
      <c r="I43" s="50">
        <f t="shared" si="10"/>
        <v>-87</v>
      </c>
      <c r="J43" s="9">
        <f t="shared" si="12"/>
        <v>-114</v>
      </c>
      <c r="L43" s="46">
        <f t="shared" si="11"/>
        <v>-114</v>
      </c>
    </row>
    <row r="44" spans="1:12" ht="18" customHeight="1">
      <c r="A44" s="102" t="s">
        <v>44</v>
      </c>
      <c r="B44" s="103">
        <f>'入力用名簿'!U16</f>
        <v>21254</v>
      </c>
      <c r="C44" s="103">
        <f>'入力用名簿'!V16</f>
        <v>23838</v>
      </c>
      <c r="D44" s="20">
        <f t="shared" si="8"/>
        <v>45092</v>
      </c>
      <c r="E44" s="103">
        <f>'入力用名簿'!C16</f>
        <v>21345</v>
      </c>
      <c r="F44" s="103">
        <f>'入力用名簿'!D16</f>
        <v>24000</v>
      </c>
      <c r="G44" s="103">
        <f>'入力用名簿'!E16</f>
        <v>45345</v>
      </c>
      <c r="H44" s="103">
        <f t="shared" si="9"/>
        <v>-91</v>
      </c>
      <c r="I44" s="103">
        <f t="shared" si="10"/>
        <v>-162</v>
      </c>
      <c r="J44" s="20">
        <f t="shared" si="12"/>
        <v>-253</v>
      </c>
      <c r="L44" s="46">
        <f t="shared" si="11"/>
        <v>-253</v>
      </c>
    </row>
    <row r="45" spans="1:12" ht="18" customHeight="1">
      <c r="A45" s="102" t="s">
        <v>131</v>
      </c>
      <c r="B45" s="103">
        <f>'入力用名簿'!U19</f>
        <v>11062</v>
      </c>
      <c r="C45" s="103">
        <f>'入力用名簿'!V19</f>
        <v>11909</v>
      </c>
      <c r="D45" s="20">
        <f t="shared" si="8"/>
        <v>22971</v>
      </c>
      <c r="E45" s="103">
        <f>'入力用名簿'!C19</f>
        <v>11090</v>
      </c>
      <c r="F45" s="103">
        <f>'入力用名簿'!D19</f>
        <v>11969</v>
      </c>
      <c r="G45" s="103">
        <f>'入力用名簿'!E19</f>
        <v>23059</v>
      </c>
      <c r="H45" s="103">
        <f t="shared" si="9"/>
        <v>-28</v>
      </c>
      <c r="I45" s="103">
        <f t="shared" si="10"/>
        <v>-60</v>
      </c>
      <c r="J45" s="20">
        <f>+H45+I45</f>
        <v>-88</v>
      </c>
      <c r="L45" s="46">
        <f t="shared" si="11"/>
        <v>-88</v>
      </c>
    </row>
    <row r="46" spans="1:12" ht="18" customHeight="1">
      <c r="A46" s="30" t="s">
        <v>130</v>
      </c>
      <c r="B46" s="45">
        <f aca="true" t="shared" si="13" ref="B46:G46">SUM(B40:B45)</f>
        <v>127796</v>
      </c>
      <c r="C46" s="45">
        <f t="shared" si="13"/>
        <v>144995</v>
      </c>
      <c r="D46" s="45">
        <f t="shared" si="13"/>
        <v>272791</v>
      </c>
      <c r="E46" s="45">
        <f t="shared" si="13"/>
        <v>128228</v>
      </c>
      <c r="F46" s="45">
        <f t="shared" si="13"/>
        <v>145632</v>
      </c>
      <c r="G46" s="45">
        <f t="shared" si="13"/>
        <v>273860</v>
      </c>
      <c r="H46" s="112">
        <f t="shared" si="9"/>
        <v>-432</v>
      </c>
      <c r="I46" s="112">
        <f t="shared" si="10"/>
        <v>-637</v>
      </c>
      <c r="J46" s="59">
        <f>+H46+I46</f>
        <v>-1069</v>
      </c>
      <c r="L46" s="46">
        <f t="shared" si="11"/>
        <v>-1069</v>
      </c>
    </row>
    <row r="47" spans="1:12" ht="18" customHeight="1">
      <c r="A47" s="49" t="s">
        <v>78</v>
      </c>
      <c r="B47" s="50">
        <f>'入力用名簿'!U21</f>
        <v>788</v>
      </c>
      <c r="C47" s="50">
        <f>'入力用名簿'!V21</f>
        <v>872</v>
      </c>
      <c r="D47" s="9">
        <f>+B47+C47</f>
        <v>1660</v>
      </c>
      <c r="E47" s="50">
        <f>'入力用名簿'!C21</f>
        <v>789</v>
      </c>
      <c r="F47" s="50">
        <f>'入力用名簿'!D21</f>
        <v>880</v>
      </c>
      <c r="G47" s="50">
        <f>'入力用名簿'!E21</f>
        <v>1669</v>
      </c>
      <c r="H47" s="50">
        <f t="shared" si="9"/>
        <v>-1</v>
      </c>
      <c r="I47" s="50">
        <f t="shared" si="10"/>
        <v>-8</v>
      </c>
      <c r="J47" s="9">
        <f t="shared" si="12"/>
        <v>-9</v>
      </c>
      <c r="L47" s="46">
        <f t="shared" si="11"/>
        <v>-9</v>
      </c>
    </row>
    <row r="48" spans="1:12" s="10" customFormat="1" ht="18" customHeight="1">
      <c r="A48" s="30" t="s">
        <v>79</v>
      </c>
      <c r="B48" s="45">
        <f>'入力用名簿'!U22</f>
        <v>788</v>
      </c>
      <c r="C48" s="45">
        <f>'入力用名簿'!V22</f>
        <v>872</v>
      </c>
      <c r="D48" s="12">
        <f>+B48+C48</f>
        <v>1660</v>
      </c>
      <c r="E48" s="45">
        <f>'入力用名簿'!C22</f>
        <v>789</v>
      </c>
      <c r="F48" s="45">
        <f>'入力用名簿'!D22</f>
        <v>880</v>
      </c>
      <c r="G48" s="45">
        <f>'入力用名簿'!E22</f>
        <v>1669</v>
      </c>
      <c r="H48" s="45">
        <f t="shared" si="9"/>
        <v>-1</v>
      </c>
      <c r="I48" s="45">
        <f t="shared" si="10"/>
        <v>-8</v>
      </c>
      <c r="J48" s="12">
        <f t="shared" si="12"/>
        <v>-9</v>
      </c>
      <c r="L48" s="46">
        <f t="shared" si="11"/>
        <v>-9</v>
      </c>
    </row>
    <row r="49" spans="1:12" ht="18" customHeight="1">
      <c r="A49" s="49" t="s">
        <v>80</v>
      </c>
      <c r="B49" s="50">
        <f>'入力用名簿'!U23</f>
        <v>11117</v>
      </c>
      <c r="C49" s="50">
        <f>'入力用名簿'!V23</f>
        <v>12279</v>
      </c>
      <c r="D49" s="9">
        <f>+B49+C49</f>
        <v>23396</v>
      </c>
      <c r="E49" s="50">
        <f>'入力用名簿'!C23</f>
        <v>11142</v>
      </c>
      <c r="F49" s="50">
        <f>'入力用名簿'!D23</f>
        <v>12312</v>
      </c>
      <c r="G49" s="50">
        <f>'入力用名簿'!E23</f>
        <v>23454</v>
      </c>
      <c r="H49" s="50">
        <f t="shared" si="9"/>
        <v>-25</v>
      </c>
      <c r="I49" s="50">
        <f t="shared" si="10"/>
        <v>-33</v>
      </c>
      <c r="J49" s="9">
        <f t="shared" si="12"/>
        <v>-58</v>
      </c>
      <c r="L49" s="46">
        <f t="shared" si="11"/>
        <v>-58</v>
      </c>
    </row>
    <row r="50" spans="1:12" s="10" customFormat="1" ht="18" customHeight="1">
      <c r="A50" s="30" t="s">
        <v>81</v>
      </c>
      <c r="B50" s="45">
        <f>'入力用名簿'!U24</f>
        <v>11117</v>
      </c>
      <c r="C50" s="45">
        <f>'入力用名簿'!V24</f>
        <v>12279</v>
      </c>
      <c r="D50" s="12">
        <f>+B50+C50</f>
        <v>23396</v>
      </c>
      <c r="E50" s="45">
        <f>'入力用名簿'!C24</f>
        <v>11142</v>
      </c>
      <c r="F50" s="45">
        <f>'入力用名簿'!D24</f>
        <v>12312</v>
      </c>
      <c r="G50" s="45">
        <f>'入力用名簿'!E24</f>
        <v>23454</v>
      </c>
      <c r="H50" s="45">
        <f t="shared" si="9"/>
        <v>-25</v>
      </c>
      <c r="I50" s="45">
        <f t="shared" si="10"/>
        <v>-33</v>
      </c>
      <c r="J50" s="12">
        <f t="shared" si="12"/>
        <v>-58</v>
      </c>
      <c r="L50" s="46">
        <f t="shared" si="11"/>
        <v>-58</v>
      </c>
    </row>
    <row r="51" spans="1:12" s="10" customFormat="1" ht="18" customHeight="1">
      <c r="A51" s="30" t="s">
        <v>75</v>
      </c>
      <c r="B51" s="45">
        <f aca="true" t="shared" si="14" ref="B51:J51">B46+B48+B50</f>
        <v>139701</v>
      </c>
      <c r="C51" s="45">
        <f t="shared" si="14"/>
        <v>158146</v>
      </c>
      <c r="D51" s="45">
        <f t="shared" si="14"/>
        <v>297847</v>
      </c>
      <c r="E51" s="45">
        <f t="shared" si="14"/>
        <v>140159</v>
      </c>
      <c r="F51" s="45">
        <f t="shared" si="14"/>
        <v>158824</v>
      </c>
      <c r="G51" s="45">
        <f t="shared" si="14"/>
        <v>298983</v>
      </c>
      <c r="H51" s="45">
        <f t="shared" si="14"/>
        <v>-458</v>
      </c>
      <c r="I51" s="45">
        <f t="shared" si="14"/>
        <v>-678</v>
      </c>
      <c r="J51" s="45">
        <f t="shared" si="14"/>
        <v>-1136</v>
      </c>
      <c r="L51" s="46">
        <f t="shared" si="11"/>
        <v>-1136</v>
      </c>
    </row>
    <row r="52" ht="15.75" customHeight="1">
      <c r="A52" s="66" t="s">
        <v>136</v>
      </c>
    </row>
    <row r="53" ht="15.75" customHeight="1">
      <c r="B53" s="69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6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9.00390625" defaultRowHeight="13.5"/>
  <cols>
    <col min="1" max="1" width="4.125" style="31" customWidth="1"/>
    <col min="2" max="2" width="16.375" style="61" customWidth="1"/>
    <col min="3" max="5" width="10.625" style="31" customWidth="1"/>
    <col min="6" max="6" width="12.75390625" style="31" bestFit="1" customWidth="1"/>
    <col min="7" max="7" width="15.125" style="31" customWidth="1"/>
    <col min="8" max="9" width="9.00390625" style="31" customWidth="1"/>
    <col min="10" max="10" width="17.25390625" style="31" bestFit="1" customWidth="1"/>
    <col min="11" max="16384" width="9.00390625" style="31" customWidth="1"/>
  </cols>
  <sheetData>
    <row r="1" spans="2:6" ht="22.5" customHeight="1">
      <c r="B1" s="140" t="str">
        <f>'入力用名簿'!C1</f>
        <v>令和5年3月1日現在</v>
      </c>
      <c r="C1" s="139"/>
      <c r="D1" s="140" t="str">
        <f>'入力用名簿'!J1</f>
        <v>選挙人名簿登録者数</v>
      </c>
      <c r="E1" s="139"/>
      <c r="F1" s="139"/>
    </row>
    <row r="2" spans="1:8" ht="13.5" customHeight="1">
      <c r="A2" s="116"/>
      <c r="B2" s="117"/>
      <c r="C2" s="194" t="str">
        <f>'入力用名簿'!C1</f>
        <v>令和5年3月1日現在</v>
      </c>
      <c r="D2" s="195"/>
      <c r="E2" s="196"/>
      <c r="F2" s="118"/>
      <c r="G2" s="116"/>
      <c r="H2" s="116"/>
    </row>
    <row r="3" spans="1:8" ht="13.5" customHeight="1">
      <c r="A3" s="116"/>
      <c r="B3" s="119" t="s">
        <v>135</v>
      </c>
      <c r="C3" s="197" t="s">
        <v>113</v>
      </c>
      <c r="D3" s="198"/>
      <c r="E3" s="199"/>
      <c r="F3" s="120" t="s">
        <v>88</v>
      </c>
      <c r="G3" s="116"/>
      <c r="H3" s="116"/>
    </row>
    <row r="4" spans="1:8" s="60" customFormat="1" ht="16.5" customHeight="1">
      <c r="A4" s="121"/>
      <c r="B4" s="122"/>
      <c r="C4" s="123" t="s">
        <v>90</v>
      </c>
      <c r="D4" s="123" t="s">
        <v>91</v>
      </c>
      <c r="E4" s="124" t="s">
        <v>92</v>
      </c>
      <c r="F4" s="125" t="s">
        <v>93</v>
      </c>
      <c r="G4" s="121"/>
      <c r="H4" s="121"/>
    </row>
    <row r="5" spans="1:8" ht="19.5" customHeight="1">
      <c r="A5" s="116">
        <v>1</v>
      </c>
      <c r="B5" s="126" t="s">
        <v>116</v>
      </c>
      <c r="C5" s="127">
        <f>SUM(G5:G6)</f>
        <v>188096</v>
      </c>
      <c r="D5" s="128">
        <f>SUM(H5:H6)</f>
        <v>208451</v>
      </c>
      <c r="E5" s="129">
        <f>SUM(C5:D5)</f>
        <v>396547</v>
      </c>
      <c r="F5" s="113">
        <f>ROUNDUP(E5/3,0)</f>
        <v>132183</v>
      </c>
      <c r="G5" s="137">
        <f>'入力用名簿'!$U$5</f>
        <v>183097</v>
      </c>
      <c r="H5" s="137">
        <f>'入力用名簿'!$V$5</f>
        <v>202732</v>
      </c>
    </row>
    <row r="6" spans="1:8" ht="19.5" customHeight="1">
      <c r="A6" s="116">
        <v>2</v>
      </c>
      <c r="B6" s="119" t="s">
        <v>94</v>
      </c>
      <c r="C6" s="127">
        <f>'入力用名簿'!U7</f>
        <v>42677</v>
      </c>
      <c r="D6" s="128">
        <f>'入力用名簿'!V7</f>
        <v>52031</v>
      </c>
      <c r="E6" s="129">
        <f aca="true" t="shared" si="0" ref="E6:E17">SUM(C6:D6)</f>
        <v>94708</v>
      </c>
      <c r="F6" s="127">
        <f aca="true" t="shared" si="1" ref="F6:F19">ROUNDUP(E6/3,0)</f>
        <v>31570</v>
      </c>
      <c r="G6" s="137">
        <f>'入力用名簿'!$U$6</f>
        <v>4999</v>
      </c>
      <c r="H6" s="137">
        <f>'入力用名簿'!$V$6</f>
        <v>5719</v>
      </c>
    </row>
    <row r="7" spans="1:8" ht="19.5" customHeight="1">
      <c r="A7" s="116">
        <v>3</v>
      </c>
      <c r="B7" s="130" t="s">
        <v>117</v>
      </c>
      <c r="C7" s="127">
        <f>'入力用名簿'!$U$8</f>
        <v>32663</v>
      </c>
      <c r="D7" s="128">
        <f>'入力用名簿'!$V$8</f>
        <v>35335</v>
      </c>
      <c r="E7" s="129">
        <f t="shared" si="0"/>
        <v>67998</v>
      </c>
      <c r="F7" s="127">
        <f t="shared" si="1"/>
        <v>22666</v>
      </c>
      <c r="G7" s="116"/>
      <c r="H7" s="116"/>
    </row>
    <row r="8" spans="1:8" ht="19.5" customHeight="1">
      <c r="A8" s="116">
        <v>4</v>
      </c>
      <c r="B8" s="130" t="s">
        <v>124</v>
      </c>
      <c r="C8" s="127">
        <f>'入力用名簿'!$U$9</f>
        <v>24641</v>
      </c>
      <c r="D8" s="128">
        <f>'入力用名簿'!$V$9</f>
        <v>27860</v>
      </c>
      <c r="E8" s="129">
        <f t="shared" si="0"/>
        <v>52501</v>
      </c>
      <c r="F8" s="127">
        <f t="shared" si="1"/>
        <v>17501</v>
      </c>
      <c r="G8" s="116"/>
      <c r="H8" s="116"/>
    </row>
    <row r="9" spans="1:8" ht="19.5" customHeight="1">
      <c r="A9" s="116">
        <v>5</v>
      </c>
      <c r="B9" s="130" t="s">
        <v>95</v>
      </c>
      <c r="C9" s="127">
        <f>'入力用名簿'!$U$10</f>
        <v>26788</v>
      </c>
      <c r="D9" s="128">
        <f>'入力用名簿'!$V$10</f>
        <v>31477</v>
      </c>
      <c r="E9" s="129">
        <f t="shared" si="0"/>
        <v>58265</v>
      </c>
      <c r="F9" s="127">
        <f t="shared" si="1"/>
        <v>19422</v>
      </c>
      <c r="G9" s="116"/>
      <c r="H9" s="116"/>
    </row>
    <row r="10" spans="1:8" ht="19.5" customHeight="1">
      <c r="A10" s="116">
        <v>6</v>
      </c>
      <c r="B10" s="130" t="s">
        <v>118</v>
      </c>
      <c r="C10" s="127">
        <f>'入力用名簿'!$U$11</f>
        <v>14826</v>
      </c>
      <c r="D10" s="128">
        <f>'入力用名簿'!$V$11</f>
        <v>16707</v>
      </c>
      <c r="E10" s="129">
        <f t="shared" si="0"/>
        <v>31533</v>
      </c>
      <c r="F10" s="127">
        <f t="shared" si="1"/>
        <v>10511</v>
      </c>
      <c r="G10" s="116"/>
      <c r="H10" s="116"/>
    </row>
    <row r="11" spans="1:8" ht="19.5" customHeight="1">
      <c r="A11" s="116">
        <v>7</v>
      </c>
      <c r="B11" s="119" t="s">
        <v>96</v>
      </c>
      <c r="C11" s="127">
        <f>'入力用名簿'!U12</f>
        <v>6584</v>
      </c>
      <c r="D11" s="128">
        <f>'入力用名簿'!V12</f>
        <v>7572</v>
      </c>
      <c r="E11" s="129">
        <f t="shared" si="0"/>
        <v>14156</v>
      </c>
      <c r="F11" s="127">
        <f t="shared" si="1"/>
        <v>4719</v>
      </c>
      <c r="G11" s="116"/>
      <c r="H11" s="116"/>
    </row>
    <row r="12" spans="1:8" ht="19.5" customHeight="1">
      <c r="A12" s="116">
        <v>8</v>
      </c>
      <c r="B12" s="130" t="s">
        <v>125</v>
      </c>
      <c r="C12" s="127">
        <f>'入力用名簿'!$U$13</f>
        <v>8178</v>
      </c>
      <c r="D12" s="128">
        <f>'入力用名簿'!$V$13</f>
        <v>9343</v>
      </c>
      <c r="E12" s="129">
        <f t="shared" si="0"/>
        <v>17521</v>
      </c>
      <c r="F12" s="127">
        <f t="shared" si="1"/>
        <v>5841</v>
      </c>
      <c r="G12" s="116"/>
      <c r="H12" s="116"/>
    </row>
    <row r="13" spans="1:8" ht="19.5" customHeight="1">
      <c r="A13" s="116">
        <v>9</v>
      </c>
      <c r="B13" s="130" t="s">
        <v>97</v>
      </c>
      <c r="C13" s="127">
        <f>'入力用名簿'!$U$14</f>
        <v>8783</v>
      </c>
      <c r="D13" s="128">
        <f>'入力用名簿'!$V$14</f>
        <v>9667</v>
      </c>
      <c r="E13" s="129">
        <f t="shared" si="0"/>
        <v>18450</v>
      </c>
      <c r="F13" s="127">
        <f t="shared" si="1"/>
        <v>6150</v>
      </c>
      <c r="G13" s="116"/>
      <c r="H13" s="116"/>
    </row>
    <row r="14" spans="1:8" ht="19.5" customHeight="1">
      <c r="A14" s="116">
        <v>10</v>
      </c>
      <c r="B14" s="130" t="s">
        <v>133</v>
      </c>
      <c r="C14" s="127">
        <f>'入力用名簿'!$U$15</f>
        <v>11357</v>
      </c>
      <c r="D14" s="128">
        <f>'入力用名簿'!$V$15</f>
        <v>12215</v>
      </c>
      <c r="E14" s="129">
        <f t="shared" si="0"/>
        <v>23572</v>
      </c>
      <c r="F14" s="127">
        <f t="shared" si="1"/>
        <v>7858</v>
      </c>
      <c r="G14" s="116"/>
      <c r="H14" s="116"/>
    </row>
    <row r="15" spans="1:8" ht="19.5" customHeight="1">
      <c r="A15" s="116">
        <v>11</v>
      </c>
      <c r="B15" s="130" t="s">
        <v>126</v>
      </c>
      <c r="C15" s="127">
        <f>'入力用名簿'!$U$16</f>
        <v>21254</v>
      </c>
      <c r="D15" s="128">
        <f>'入力用名簿'!$V$16</f>
        <v>23838</v>
      </c>
      <c r="E15" s="129">
        <f t="shared" si="0"/>
        <v>45092</v>
      </c>
      <c r="F15" s="127">
        <f t="shared" si="1"/>
        <v>15031</v>
      </c>
      <c r="G15" s="116"/>
      <c r="H15" s="116"/>
    </row>
    <row r="16" spans="1:8" ht="19.5" customHeight="1">
      <c r="A16" s="116">
        <v>12</v>
      </c>
      <c r="B16" s="130" t="s">
        <v>119</v>
      </c>
      <c r="C16" s="127">
        <f>'入力用名簿'!$U$17</f>
        <v>13515</v>
      </c>
      <c r="D16" s="128">
        <f>'入力用名簿'!$V$17</f>
        <v>15644</v>
      </c>
      <c r="E16" s="129">
        <f t="shared" si="0"/>
        <v>29159</v>
      </c>
      <c r="F16" s="127">
        <f t="shared" si="1"/>
        <v>9720</v>
      </c>
      <c r="G16" s="116"/>
      <c r="H16" s="116"/>
    </row>
    <row r="17" spans="1:8" ht="19.5" customHeight="1">
      <c r="A17" s="116">
        <v>13</v>
      </c>
      <c r="B17" s="130" t="s">
        <v>134</v>
      </c>
      <c r="C17" s="127">
        <f>'入力用名簿'!$U$18</f>
        <v>13273</v>
      </c>
      <c r="D17" s="128">
        <f>'入力用名簿'!$V$18</f>
        <v>14801</v>
      </c>
      <c r="E17" s="129">
        <f t="shared" si="0"/>
        <v>28074</v>
      </c>
      <c r="F17" s="127">
        <f t="shared" si="1"/>
        <v>9358</v>
      </c>
      <c r="G17" s="116"/>
      <c r="H17" s="116"/>
    </row>
    <row r="18" spans="1:8" ht="19.5" customHeight="1">
      <c r="A18" s="116">
        <v>14</v>
      </c>
      <c r="B18" s="131" t="s">
        <v>137</v>
      </c>
      <c r="C18" s="127">
        <f>SUM('入力用名簿'!U19,'入力用名簿'!U21)</f>
        <v>11850</v>
      </c>
      <c r="D18" s="127">
        <f>SUM('入力用名簿'!V19,'入力用名簿'!V21)</f>
        <v>12781</v>
      </c>
      <c r="E18" s="129">
        <f>SUM(C18:D18)</f>
        <v>24631</v>
      </c>
      <c r="F18" s="127">
        <f t="shared" si="1"/>
        <v>8211</v>
      </c>
      <c r="G18" s="137">
        <f>'入力用名簿'!$U$19</f>
        <v>11062</v>
      </c>
      <c r="H18" s="137">
        <f>'入力用名簿'!$V$19</f>
        <v>11909</v>
      </c>
    </row>
    <row r="19" spans="1:8" ht="19.5" customHeight="1">
      <c r="A19" s="116">
        <v>15</v>
      </c>
      <c r="B19" s="119" t="s">
        <v>102</v>
      </c>
      <c r="C19" s="127">
        <f>'入力用名簿'!U23</f>
        <v>11117</v>
      </c>
      <c r="D19" s="128">
        <f>'入力用名簿'!V23</f>
        <v>12279</v>
      </c>
      <c r="E19" s="129">
        <f>SUM(C19:D19)</f>
        <v>23396</v>
      </c>
      <c r="F19" s="127">
        <f t="shared" si="1"/>
        <v>7799</v>
      </c>
      <c r="G19" s="116"/>
      <c r="H19" s="116"/>
    </row>
    <row r="20" spans="1:8" ht="19.5" customHeight="1">
      <c r="A20" s="116">
        <v>16</v>
      </c>
      <c r="B20" s="148" t="s">
        <v>138</v>
      </c>
      <c r="C20" s="147">
        <f>SUM(C28:C29)</f>
        <v>9577</v>
      </c>
      <c r="D20" s="147">
        <f>SUM(D28:D29)</f>
        <v>10401</v>
      </c>
      <c r="E20" s="147">
        <f>SUM(E28:E29)</f>
        <v>19978</v>
      </c>
      <c r="F20" s="147">
        <f>ROUNDUP(E20/3,0)</f>
        <v>6660</v>
      </c>
      <c r="G20" s="116"/>
      <c r="H20" s="116"/>
    </row>
    <row r="21" spans="1:8" ht="19.5" customHeight="1">
      <c r="A21" s="116"/>
      <c r="B21" s="132" t="s">
        <v>108</v>
      </c>
      <c r="C21" s="133">
        <f>SUM(C5:C19,C28:C29)</f>
        <v>445179</v>
      </c>
      <c r="D21" s="133">
        <f>SUM(D5:D19,D28:D29)</f>
        <v>500402</v>
      </c>
      <c r="E21" s="133">
        <f>SUM(C21:D21)</f>
        <v>945581</v>
      </c>
      <c r="F21" s="133">
        <f>ROUNDUP((E21-800000)/8+400000/6+400000/3,0)</f>
        <v>218198</v>
      </c>
      <c r="G21" s="116"/>
      <c r="H21" s="116"/>
    </row>
    <row r="22" spans="1:8" ht="19.5" customHeight="1">
      <c r="A22" s="116"/>
      <c r="B22" s="134"/>
      <c r="C22" s="116"/>
      <c r="D22" s="135" t="s">
        <v>109</v>
      </c>
      <c r="E22" s="136"/>
      <c r="F22" s="133">
        <f>ROUNDUP(E21/50,0)</f>
        <v>18912</v>
      </c>
      <c r="G22" s="116"/>
      <c r="H22" s="116"/>
    </row>
    <row r="23" spans="1:8" ht="19.5" customHeight="1">
      <c r="A23" s="116"/>
      <c r="B23" s="134"/>
      <c r="C23" s="116"/>
      <c r="D23" s="152"/>
      <c r="E23" s="153"/>
      <c r="F23" s="157"/>
      <c r="G23" s="116"/>
      <c r="H23" s="116"/>
    </row>
    <row r="24" spans="1:9" ht="19.5" customHeight="1">
      <c r="A24" s="146"/>
      <c r="B24" s="61" t="s">
        <v>139</v>
      </c>
      <c r="F24" s="70" t="s">
        <v>140</v>
      </c>
      <c r="G24" s="146"/>
      <c r="H24" s="146"/>
      <c r="I24" s="71"/>
    </row>
    <row r="25" spans="2:6" ht="13.5">
      <c r="B25" s="117" t="s">
        <v>141</v>
      </c>
      <c r="C25" s="150">
        <f>'入力用名簿'!U19</f>
        <v>11062</v>
      </c>
      <c r="D25" s="151">
        <f>'入力用名簿'!V19</f>
        <v>11909</v>
      </c>
      <c r="E25" s="150">
        <f>SUM(C25:D25)</f>
        <v>22971</v>
      </c>
      <c r="F25" s="150">
        <f>ROUNDUP(E25/3,0)</f>
        <v>7657</v>
      </c>
    </row>
    <row r="26" spans="2:6" ht="13.5">
      <c r="B26" s="119" t="s">
        <v>142</v>
      </c>
      <c r="C26" s="127">
        <f>'入力用名簿'!U21</f>
        <v>788</v>
      </c>
      <c r="D26" s="128">
        <f>'入力用名簿'!V21</f>
        <v>872</v>
      </c>
      <c r="E26" s="127">
        <f>SUM(C26:D26)</f>
        <v>1660</v>
      </c>
      <c r="F26" s="127">
        <f>ROUNDUP(E26/3,0)</f>
        <v>554</v>
      </c>
    </row>
    <row r="27" spans="2:6" ht="13.5">
      <c r="B27" s="119"/>
      <c r="C27" s="127"/>
      <c r="D27" s="128"/>
      <c r="E27" s="127"/>
      <c r="F27" s="127"/>
    </row>
    <row r="28" spans="1:6" ht="13.5">
      <c r="A28" s="116"/>
      <c r="B28" s="119" t="s">
        <v>104</v>
      </c>
      <c r="C28" s="127">
        <f>'入力用名簿'!U25</f>
        <v>3597</v>
      </c>
      <c r="D28" s="128">
        <f>'入力用名簿'!V25</f>
        <v>3953</v>
      </c>
      <c r="E28" s="127">
        <f>SUM(C28:D28)</f>
        <v>7550</v>
      </c>
      <c r="F28" s="127">
        <f>ROUNDUP(E28/3,0)</f>
        <v>2517</v>
      </c>
    </row>
    <row r="29" spans="1:6" ht="13.5">
      <c r="A29" s="116"/>
      <c r="B29" s="148" t="s">
        <v>105</v>
      </c>
      <c r="C29" s="147">
        <f>'入力用名簿'!U26</f>
        <v>5980</v>
      </c>
      <c r="D29" s="156">
        <f>'入力用名簿'!V26</f>
        <v>6448</v>
      </c>
      <c r="E29" s="147">
        <f>SUM(C29:D29)</f>
        <v>12428</v>
      </c>
      <c r="F29" s="147">
        <f>ROUNDUP(E29/3,0)</f>
        <v>4143</v>
      </c>
    </row>
    <row r="32" spans="2:6" ht="13.5">
      <c r="B32" s="31">
        <f>E21</f>
        <v>945581</v>
      </c>
      <c r="C32" s="154" t="s">
        <v>143</v>
      </c>
      <c r="D32" s="31">
        <v>800000</v>
      </c>
      <c r="E32" s="60" t="s">
        <v>145</v>
      </c>
      <c r="F32" s="155">
        <f>B32-D32</f>
        <v>145581</v>
      </c>
    </row>
    <row r="34" spans="2:6" ht="13.5">
      <c r="B34" s="31">
        <f>F32</f>
        <v>145581</v>
      </c>
      <c r="C34" s="60" t="s">
        <v>146</v>
      </c>
      <c r="D34" s="31">
        <v>8</v>
      </c>
      <c r="E34" s="60" t="s">
        <v>144</v>
      </c>
      <c r="F34" s="163">
        <f>(B34/D34)</f>
        <v>18197.625</v>
      </c>
    </row>
    <row r="35" spans="2:10" ht="13.5">
      <c r="B35" s="31">
        <v>400000</v>
      </c>
      <c r="C35" s="60" t="s">
        <v>146</v>
      </c>
      <c r="D35" s="31">
        <v>6</v>
      </c>
      <c r="E35" s="60" t="s">
        <v>144</v>
      </c>
      <c r="F35" s="163">
        <v>66666.666</v>
      </c>
      <c r="G35" s="161">
        <f>F34+F35+F36</f>
        <v>218197.624</v>
      </c>
      <c r="J35" s="162"/>
    </row>
    <row r="36" spans="2:6" ht="13.5">
      <c r="B36" s="31">
        <v>400000</v>
      </c>
      <c r="C36" s="60" t="s">
        <v>146</v>
      </c>
      <c r="D36" s="31">
        <v>3</v>
      </c>
      <c r="E36" s="60" t="s">
        <v>144</v>
      </c>
      <c r="F36" s="163">
        <v>133333.333</v>
      </c>
    </row>
  </sheetData>
  <sheetProtection/>
  <mergeCells count="2">
    <mergeCell ref="C2:E2"/>
    <mergeCell ref="C3:E3"/>
  </mergeCells>
  <printOptions horizontalCentered="1"/>
  <pageMargins left="1.2598425196850394" right="0.2755905511811024" top="0.35433070866141736" bottom="0.2755905511811024" header="0.35433070866141736" footer="0.2755905511811024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2023-03-01T07:39:53Z</cp:lastPrinted>
  <dcterms:created xsi:type="dcterms:W3CDTF">1999-05-12T06:17:55Z</dcterms:created>
  <dcterms:modified xsi:type="dcterms:W3CDTF">2023-03-01T07:40:00Z</dcterms:modified>
  <cp:category/>
  <cp:version/>
  <cp:contentType/>
  <cp:contentStatus/>
</cp:coreProperties>
</file>